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TIA01W51\OneDrive - Frontier Duty Free Association\FDFA\Allison's doc.s\Financials\Financial Reports 2019\Board Reports\"/>
    </mc:Choice>
  </mc:AlternateContent>
  <xr:revisionPtr revIDLastSave="123" documentId="8_{05FA1348-71B6-4DD8-A2FB-2646CFFF02F3}" xr6:coauthVersionLast="43" xr6:coauthVersionMax="43" xr10:uidLastSave="{431167D6-6AAC-494B-A3E4-F998E0BA8796}"/>
  <bookViews>
    <workbookView xWindow="-120" yWindow="-120" windowWidth="20730" windowHeight="11160" xr2:uid="{00000000-000D-0000-FFFF-FFFF00000000}"/>
  </bookViews>
  <sheets>
    <sheet name="Financial Position" sheetId="13" r:id="rId1"/>
    <sheet name="Operations &amp; Acc Net Assets" sheetId="1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G42" i="1" l="1"/>
  <c r="G30" i="1"/>
  <c r="G31" i="1"/>
  <c r="G32" i="1"/>
  <c r="G33" i="1"/>
  <c r="G34" i="1"/>
  <c r="G35" i="1"/>
  <c r="G36" i="1"/>
  <c r="G37" i="1"/>
  <c r="G38" i="1"/>
  <c r="G39" i="1"/>
  <c r="G29" i="1"/>
  <c r="G20" i="1"/>
  <c r="G21" i="1"/>
  <c r="G22" i="1"/>
  <c r="G23" i="1"/>
  <c r="G24" i="1"/>
  <c r="G25" i="1"/>
  <c r="G19" i="1"/>
  <c r="G9" i="1"/>
  <c r="G10" i="1"/>
  <c r="G11" i="1"/>
  <c r="G12" i="1"/>
  <c r="G13" i="1"/>
  <c r="G14" i="1"/>
  <c r="G8" i="1"/>
  <c r="J50" i="1" l="1"/>
  <c r="H30" i="1"/>
  <c r="H32" i="1"/>
  <c r="H33" i="1"/>
  <c r="H34" i="1"/>
  <c r="H35" i="1"/>
  <c r="H37" i="1"/>
  <c r="H38" i="1"/>
  <c r="H39" i="1"/>
  <c r="H42" i="1"/>
  <c r="H29" i="1"/>
  <c r="H20" i="1"/>
  <c r="H21" i="1"/>
  <c r="H22" i="1"/>
  <c r="H23" i="1"/>
  <c r="H24" i="1"/>
  <c r="H25" i="1"/>
  <c r="H19" i="1"/>
  <c r="H12" i="1"/>
  <c r="H9" i="1"/>
  <c r="H10" i="1"/>
  <c r="H11" i="1"/>
  <c r="J43" i="1" l="1"/>
  <c r="D43" i="1"/>
  <c r="E29" i="1" s="1"/>
  <c r="J26" i="1" l="1"/>
  <c r="J45" i="1" l="1"/>
  <c r="J15" i="1"/>
  <c r="I18" i="1"/>
  <c r="H26" i="1"/>
  <c r="H15" i="1"/>
  <c r="I31" i="1"/>
  <c r="I33" i="1"/>
  <c r="I34" i="1"/>
  <c r="I35" i="1"/>
  <c r="I36" i="1"/>
  <c r="I37" i="1"/>
  <c r="I38" i="1"/>
  <c r="I39" i="1"/>
  <c r="G40" i="1"/>
  <c r="H40" i="1" s="1"/>
  <c r="G41" i="1"/>
  <c r="H41" i="1" s="1"/>
  <c r="I42" i="1"/>
  <c r="I32" i="1"/>
  <c r="I20" i="1"/>
  <c r="I21" i="1"/>
  <c r="I22" i="1"/>
  <c r="I23" i="1"/>
  <c r="I24" i="1"/>
  <c r="I25" i="1"/>
  <c r="I9" i="1"/>
  <c r="I10" i="1"/>
  <c r="I11" i="1"/>
  <c r="I12" i="1"/>
  <c r="I13" i="1"/>
  <c r="I14" i="1"/>
  <c r="I8" i="1"/>
  <c r="H43" i="1" l="1"/>
  <c r="I30" i="1"/>
  <c r="G43" i="1"/>
  <c r="J47" i="1"/>
  <c r="G26" i="1"/>
  <c r="I19" i="1"/>
  <c r="H45" i="1"/>
  <c r="H47" i="1" s="1"/>
  <c r="G15" i="1" l="1"/>
  <c r="G45" i="1" l="1"/>
  <c r="G47" i="1" s="1"/>
  <c r="I47" i="1" s="1"/>
  <c r="D21" i="13"/>
  <c r="D13" i="13" l="1"/>
  <c r="E21" i="13"/>
  <c r="E13" i="13"/>
  <c r="D23" i="13" l="1"/>
  <c r="F13" i="13"/>
  <c r="F21" i="13"/>
  <c r="E23" i="13"/>
  <c r="E25" i="13" s="1"/>
  <c r="D25" i="13" l="1"/>
  <c r="F25" i="13" s="1"/>
  <c r="F23" i="13"/>
  <c r="E36" i="1" l="1"/>
  <c r="E38" i="1"/>
  <c r="E33" i="1"/>
  <c r="E34" i="1"/>
  <c r="E32" i="1"/>
  <c r="E37" i="1"/>
  <c r="E30" i="1"/>
  <c r="E39" i="1"/>
  <c r="E31" i="1"/>
  <c r="E41" i="1"/>
  <c r="E42" i="1"/>
  <c r="E35" i="1"/>
  <c r="D26" i="1"/>
  <c r="E20" i="1" l="1"/>
  <c r="E23" i="1"/>
  <c r="E24" i="1"/>
  <c r="E19" i="1"/>
  <c r="E25" i="1"/>
  <c r="E21" i="1"/>
  <c r="E22" i="1"/>
  <c r="D45" i="1"/>
  <c r="D15" i="1"/>
  <c r="E9" i="1" l="1"/>
  <c r="E14" i="1"/>
  <c r="E10" i="1"/>
  <c r="E11" i="1"/>
  <c r="E8" i="1"/>
  <c r="E12" i="1"/>
  <c r="E13" i="1"/>
  <c r="D47" i="1"/>
  <c r="D52" i="1" s="1"/>
</calcChain>
</file>

<file path=xl/sharedStrings.xml><?xml version="1.0" encoding="utf-8"?>
<sst xmlns="http://schemas.openxmlformats.org/spreadsheetml/2006/main" count="89" uniqueCount="79">
  <si>
    <t>Revenue</t>
  </si>
  <si>
    <t>Membership Revenue</t>
  </si>
  <si>
    <t>Associate Member</t>
  </si>
  <si>
    <t>Gold Standards Committee</t>
  </si>
  <si>
    <t>Interest &amp; Misc. Income</t>
  </si>
  <si>
    <t>Total Revenue</t>
  </si>
  <si>
    <t>Expenses</t>
  </si>
  <si>
    <t>Awareness/Marketing</t>
  </si>
  <si>
    <t>Legal/Bylaw Expense</t>
  </si>
  <si>
    <t>Board of Directors' Expenses</t>
  </si>
  <si>
    <t>Government Relations Committee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</si>
  <si>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</si>
  <si>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</si>
  <si>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</si>
  <si>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</si>
  <si>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</si>
  <si>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</si>
  <si>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</si>
  <si>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</si>
  <si>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</si>
  <si>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</si>
  <si>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</si>
  <si>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</si>
  <si>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</si>
  <si>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</si>
  <si>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</si>
  <si>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</si>
  <si>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</si>
  <si>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Foreign Exchange Loss/(Gain)</t>
  </si>
  <si>
    <t>Supplier Member</t>
  </si>
  <si>
    <t>Operator Member</t>
  </si>
  <si>
    <t>25th Anniversary Allowance</t>
  </si>
  <si>
    <t>Program Expenses</t>
  </si>
  <si>
    <t>Frontier Duty Free Association</t>
  </si>
  <si>
    <t>Statement of Financial Position</t>
  </si>
  <si>
    <t>Assets</t>
  </si>
  <si>
    <t>Current Assets</t>
  </si>
  <si>
    <t>Cash &amp; Investments</t>
  </si>
  <si>
    <t>Reserve Funds</t>
  </si>
  <si>
    <t>Accounts Receivable</t>
  </si>
  <si>
    <t>Prepaid Expenses</t>
  </si>
  <si>
    <t>Liabilities</t>
  </si>
  <si>
    <t>Current Liabilities</t>
  </si>
  <si>
    <t>Accounts Payable</t>
  </si>
  <si>
    <t>Accruals</t>
  </si>
  <si>
    <t>Unearned Revenue</t>
  </si>
  <si>
    <t>Long-Term Liabilities</t>
  </si>
  <si>
    <t>Accumulated Net Assets</t>
  </si>
  <si>
    <t>Accumulated Net Assets, Beginning of Period</t>
  </si>
  <si>
    <t>Accumulated Net Assets, End of Period</t>
  </si>
  <si>
    <t>Total Liabilities &amp; Net Assets</t>
  </si>
  <si>
    <t>FDFA Buyers Guide</t>
  </si>
  <si>
    <t>Convention (net)</t>
  </si>
  <si>
    <t>Semi-Annual</t>
  </si>
  <si>
    <t>variance</t>
  </si>
  <si>
    <t>Notes</t>
  </si>
  <si>
    <t>var.</t>
  </si>
  <si>
    <t>Store Bags (net)</t>
  </si>
  <si>
    <t>bank fees and cc discounts</t>
  </si>
  <si>
    <t>BOD liability and general commercial coverage</t>
  </si>
  <si>
    <t>Jan-Mar</t>
  </si>
  <si>
    <t>YTD Budget</t>
  </si>
  <si>
    <t>YTD Forcast</t>
  </si>
  <si>
    <t>YTD Actual</t>
  </si>
  <si>
    <t>Jan-Dec</t>
  </si>
  <si>
    <t>2019
Budget</t>
  </si>
  <si>
    <t>Advocacy/PR Services</t>
  </si>
  <si>
    <t>Office and cell</t>
  </si>
  <si>
    <t xml:space="preserve">Statement of Operations </t>
  </si>
  <si>
    <t>Website updates, hosting, domain renewals</t>
  </si>
  <si>
    <t>Convention Committee</t>
  </si>
  <si>
    <t>2018 included deposits to King Eddy</t>
  </si>
  <si>
    <t>JUNE 30 2019</t>
  </si>
  <si>
    <t>JUNE 30
2018 (PY)</t>
  </si>
  <si>
    <t>IT support, courier, fax, office storage, supplies</t>
  </si>
  <si>
    <t xml:space="preserve">prorated </t>
  </si>
  <si>
    <t>prorated</t>
  </si>
  <si>
    <t>2018 included more convention sponsorship</t>
  </si>
  <si>
    <t>2018 more convention $ received in Q2.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</si>
</sst>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* #,##0_);_(* \(#,##0\);_(* &quot;-&quot;??_);_(@_)"/>
    <numFmt numFmtId="166" formatCode="[$-409]mmmm\ d\,\ yyyy;@"/>
    <numFmt numFmtId="167" formatCode="m/d/yy;@"/>
    <numFmt numFmtId="168" formatCode="0.0%"/>
    <numFmt numFmtId="169" formatCode="yyyy\-mm\-dd;@"/>
  </numFmts>
  <fonts count="17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5" fillId="0" borderId="0" xfId="0" applyFont="1"/>
    <xf numFmtId="0" fontId="8" fillId="0" borderId="0" xfId="2" applyFont="1"/>
    <xf numFmtId="0" fontId="1" fillId="0" borderId="0" xfId="2"/>
    <xf numFmtId="0" fontId="2" fillId="0" borderId="0" xfId="2" applyFont="1"/>
    <xf numFmtId="0" fontId="2" fillId="0" borderId="0" xfId="0" applyFont="1"/>
    <xf numFmtId="0" fontId="6" fillId="0" borderId="0" xfId="2" applyFont="1"/>
    <xf numFmtId="0" fontId="6" fillId="0" borderId="0" xfId="0" applyFont="1"/>
    <xf numFmtId="0" fontId="10" fillId="0" borderId="0" xfId="2" applyFont="1"/>
    <xf numFmtId="165" fontId="6" fillId="0" borderId="0" xfId="1" applyNumberFormat="1" applyFont="1"/>
    <xf numFmtId="165" fontId="6" fillId="0" borderId="3" xfId="1" applyNumberFormat="1" applyFont="1" applyBorder="1"/>
    <xf numFmtId="165" fontId="6" fillId="0" borderId="4" xfId="0" applyNumberFormat="1" applyFont="1" applyBorder="1"/>
    <xf numFmtId="165" fontId="6" fillId="0" borderId="3" xfId="3" applyNumberFormat="1" applyFont="1" applyBorder="1"/>
    <xf numFmtId="0" fontId="1" fillId="0" borderId="0" xfId="2" applyAlignment="1">
      <alignment horizontal="left"/>
    </xf>
    <xf numFmtId="165" fontId="6" fillId="0" borderId="0" xfId="3" applyNumberFormat="1" applyFont="1"/>
    <xf numFmtId="0" fontId="12" fillId="0" borderId="0" xfId="0" applyFont="1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168" fontId="7" fillId="0" borderId="0" xfId="4" applyNumberFormat="1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166" fontId="2" fillId="0" borderId="3" xfId="2" applyNumberFormat="1" applyFont="1" applyBorder="1" applyAlignment="1">
      <alignment horizontal="center" vertical="center" wrapText="1"/>
    </xf>
    <xf numFmtId="167" fontId="2" fillId="0" borderId="3" xfId="2" applyNumberFormat="1" applyFont="1" applyBorder="1" applyAlignment="1">
      <alignment horizontal="center" vertical="center" wrapText="1"/>
    </xf>
    <xf numFmtId="0" fontId="6" fillId="0" borderId="0" xfId="2" applyFont="1" applyAlignment="1">
      <alignment vertical="center"/>
    </xf>
    <xf numFmtId="0" fontId="13" fillId="0" borderId="0" xfId="0" quotePrefix="1" applyFont="1" applyAlignment="1">
      <alignment horizontal="center"/>
    </xf>
    <xf numFmtId="0" fontId="13" fillId="0" borderId="0" xfId="0" quotePrefix="1" applyFont="1" applyAlignment="1">
      <alignment horizontal="center" wrapText="1"/>
    </xf>
    <xf numFmtId="0" fontId="5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165" fontId="3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165" fontId="16" fillId="0" borderId="0" xfId="1" applyNumberFormat="1" applyFont="1" applyAlignment="1">
      <alignment horizontal="right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/>
    <xf numFmtId="9" fontId="16" fillId="0" borderId="0" xfId="1" applyNumberFormat="1" applyFont="1"/>
    <xf numFmtId="165" fontId="1" fillId="0" borderId="0" xfId="1" applyNumberFormat="1"/>
    <xf numFmtId="165" fontId="1" fillId="0" borderId="0" xfId="1" applyNumberFormat="1" applyAlignment="1">
      <alignment horizontal="right"/>
    </xf>
    <xf numFmtId="0" fontId="1" fillId="0" borderId="0" xfId="0" applyFont="1" applyAlignment="1">
      <alignment horizontal="left" indent="1"/>
    </xf>
    <xf numFmtId="168" fontId="16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1" fillId="0" borderId="0" xfId="1" applyNumberFormat="1" applyAlignment="1">
      <alignment horizontal="center"/>
    </xf>
    <xf numFmtId="3" fontId="1" fillId="0" borderId="0" xfId="1" applyNumberFormat="1"/>
    <xf numFmtId="9" fontId="16" fillId="0" borderId="0" xfId="4" applyFont="1"/>
    <xf numFmtId="3" fontId="3" fillId="0" borderId="0" xfId="0" applyNumberFormat="1" applyFont="1"/>
    <xf numFmtId="168" fontId="16" fillId="0" borderId="0" xfId="4" applyNumberFormat="1" applyFont="1"/>
    <xf numFmtId="165" fontId="3" fillId="0" borderId="1" xfId="1" applyNumberFormat="1" applyFont="1" applyBorder="1"/>
    <xf numFmtId="165" fontId="15" fillId="0" borderId="1" xfId="1" applyNumberFormat="1" applyFont="1" applyBorder="1"/>
    <xf numFmtId="165" fontId="3" fillId="0" borderId="1" xfId="1" applyNumberFormat="1" applyFont="1" applyBorder="1" applyAlignment="1">
      <alignment horizontal="right"/>
    </xf>
    <xf numFmtId="165" fontId="3" fillId="0" borderId="5" xfId="1" applyNumberFormat="1" applyFont="1" applyBorder="1"/>
    <xf numFmtId="165" fontId="15" fillId="0" borderId="5" xfId="1" applyNumberFormat="1" applyFont="1" applyBorder="1"/>
    <xf numFmtId="165" fontId="3" fillId="0" borderId="5" xfId="1" applyNumberFormat="1" applyFont="1" applyBorder="1" applyAlignment="1">
      <alignment horizontal="right"/>
    </xf>
    <xf numFmtId="165" fontId="1" fillId="0" borderId="2" xfId="0" applyNumberFormat="1" applyFont="1" applyBorder="1"/>
    <xf numFmtId="165" fontId="1" fillId="0" borderId="2" xfId="1" applyNumberFormat="1" applyBorder="1" applyAlignment="1">
      <alignment horizontal="right"/>
    </xf>
    <xf numFmtId="165" fontId="1" fillId="0" borderId="4" xfId="0" applyNumberFormat="1" applyFont="1" applyBorder="1"/>
    <xf numFmtId="165" fontId="1" fillId="0" borderId="4" xfId="1" applyNumberFormat="1" applyBorder="1" applyAlignment="1">
      <alignment horizontal="right"/>
    </xf>
    <xf numFmtId="0" fontId="16" fillId="0" borderId="2" xfId="0" applyFont="1" applyBorder="1"/>
    <xf numFmtId="0" fontId="5" fillId="0" borderId="2" xfId="0" applyFont="1" applyBorder="1"/>
    <xf numFmtId="0" fontId="16" fillId="0" borderId="4" xfId="0" applyFont="1" applyBorder="1"/>
    <xf numFmtId="0" fontId="5" fillId="0" borderId="4" xfId="0" applyFont="1" applyBorder="1"/>
    <xf numFmtId="169" fontId="8" fillId="0" borderId="0" xfId="0" applyNumberFormat="1" applyFont="1" applyAlignment="1">
      <alignment horizontal="left"/>
    </xf>
    <xf numFmtId="165" fontId="1" fillId="0" borderId="0" xfId="1" applyNumberFormat="1" applyFill="1" applyAlignment="1">
      <alignment horizontal="right"/>
    </xf>
    <xf numFmtId="165" fontId="1" fillId="0" borderId="0" xfId="1" applyNumberFormat="1" applyFill="1"/>
    <xf numFmtId="0" fontId="11" fillId="0" borderId="3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4" applyFont="1" applyAlignment="1">
      <alignment horizontal="center"/>
    </xf>
    <xf numFmtId="9" fontId="7" fillId="0" borderId="1" xfId="4" applyFont="1" applyBorder="1" applyAlignment="1">
      <alignment horizontal="center"/>
    </xf>
    <xf numFmtId="9" fontId="7" fillId="0" borderId="5" xfId="4" applyFont="1" applyBorder="1" applyAlignment="1">
      <alignment horizontal="center"/>
    </xf>
    <xf numFmtId="0" fontId="7" fillId="0" borderId="2" xfId="0" applyFont="1" applyBorder="1"/>
    <xf numFmtId="165" fontId="7" fillId="0" borderId="4" xfId="0" applyNumberFormat="1" applyFont="1" applyBorder="1"/>
    <xf numFmtId="0" fontId="11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9" fontId="7" fillId="0" borderId="0" xfId="1" applyNumberFormat="1" applyFont="1"/>
    <xf numFmtId="168" fontId="7" fillId="0" borderId="0" xfId="1" applyNumberFormat="1" applyFont="1"/>
    <xf numFmtId="9" fontId="7" fillId="0" borderId="0" xfId="4" applyFont="1"/>
    <xf numFmtId="168" fontId="7" fillId="0" borderId="0" xfId="4" applyNumberFormat="1" applyFont="1"/>
    <xf numFmtId="165" fontId="11" fillId="0" borderId="1" xfId="1" applyNumberFormat="1" applyFont="1" applyBorder="1"/>
    <xf numFmtId="165" fontId="11" fillId="0" borderId="5" xfId="1" applyNumberFormat="1" applyFont="1" applyBorder="1"/>
    <xf numFmtId="0" fontId="7" fillId="0" borderId="4" xfId="0" applyFont="1" applyBorder="1"/>
    <xf numFmtId="165" fontId="11" fillId="0" borderId="0" xfId="1" applyNumberFormat="1" applyFont="1"/>
    <xf numFmtId="3" fontId="11" fillId="0" borderId="0" xfId="0" applyNumberFormat="1" applyFont="1"/>
    <xf numFmtId="169" fontId="8" fillId="0" borderId="0" xfId="2" applyNumberFormat="1" applyFont="1" applyAlignment="1">
      <alignment horizontal="left"/>
    </xf>
    <xf numFmtId="169" fontId="1" fillId="0" borderId="0" xfId="2" applyNumberForma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2" applyFont="1" applyAlignment="1"/>
    <xf numFmtId="165" fontId="6" fillId="0" borderId="0" xfId="3" applyNumberFormat="1" applyFont="1" applyAlignment="1"/>
    <xf numFmtId="165" fontId="6" fillId="0" borderId="0" xfId="1" applyNumberFormat="1" applyFont="1" applyAlignment="1"/>
  </cellXfs>
  <cellStyles count="5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topLeftCell="A7" zoomScaleNormal="100" workbookViewId="0">
      <selection activeCell="G20" sqref="G20"/>
    </sheetView>
  </sheetViews>
  <sheetFormatPr defaultRowHeight="12.75" x14ac:dyDescent="0.2"/>
  <cols>
    <col min="1" max="1" width="5" customWidth="1"/>
    <col min="2" max="2" width="23.42578125" customWidth="1"/>
    <col min="3" max="3" width="2.28515625" customWidth="1"/>
    <col min="4" max="4" width="13.140625" customWidth="1"/>
    <col min="5" max="5" width="13.5703125" customWidth="1"/>
    <col min="6" max="6" width="7.7109375" style="18" customWidth="1"/>
    <col min="7" max="7" width="45.42578125" style="24" customWidth="1"/>
  </cols>
  <sheetData>
    <row r="1" spans="1:7" ht="15.75" x14ac:dyDescent="0.25">
      <c r="A1" s="3" t="s">
        <v>33</v>
      </c>
      <c r="B1" s="3"/>
      <c r="C1" s="3"/>
      <c r="D1" s="3"/>
      <c r="E1" s="3"/>
    </row>
    <row r="2" spans="1:7" ht="15.75" x14ac:dyDescent="0.25">
      <c r="A2" s="3" t="s">
        <v>34</v>
      </c>
      <c r="B2" s="3"/>
      <c r="C2" s="3"/>
      <c r="D2" s="3"/>
      <c r="E2" s="3"/>
    </row>
    <row r="3" spans="1:7" ht="15.75" x14ac:dyDescent="0.25">
      <c r="A3" s="95">
        <v>43646</v>
      </c>
      <c r="B3" s="96"/>
      <c r="C3" s="96"/>
      <c r="D3" s="14"/>
      <c r="E3" s="3"/>
    </row>
    <row r="4" spans="1:7" ht="24" customHeight="1" x14ac:dyDescent="0.2">
      <c r="A4" s="4"/>
      <c r="B4" s="4"/>
      <c r="C4" s="4"/>
      <c r="D4" s="4"/>
      <c r="E4" s="4"/>
    </row>
    <row r="5" spans="1:7" s="1" customFormat="1" ht="30.75" thickBot="1" x14ac:dyDescent="0.3">
      <c r="A5" s="5"/>
      <c r="B5" s="5"/>
      <c r="C5" s="5"/>
      <c r="D5" s="26" t="s">
        <v>72</v>
      </c>
      <c r="E5" s="27" t="s">
        <v>73</v>
      </c>
      <c r="F5" s="19" t="s">
        <v>56</v>
      </c>
      <c r="G5" s="23" t="s">
        <v>55</v>
      </c>
    </row>
    <row r="6" spans="1:7" ht="15" x14ac:dyDescent="0.25">
      <c r="A6" s="5" t="s">
        <v>35</v>
      </c>
      <c r="B6" s="7"/>
      <c r="C6" s="7"/>
      <c r="D6" s="7"/>
      <c r="E6" s="7"/>
      <c r="G6" s="25"/>
    </row>
    <row r="7" spans="1:7" ht="22.5" customHeight="1" x14ac:dyDescent="0.25">
      <c r="A7" s="5"/>
      <c r="B7" s="9" t="s">
        <v>36</v>
      </c>
      <c r="C7" s="7"/>
      <c r="D7" s="7"/>
      <c r="E7" s="7"/>
      <c r="G7" s="25"/>
    </row>
    <row r="8" spans="1:7" ht="26.25" customHeight="1" x14ac:dyDescent="0.2">
      <c r="A8" s="7"/>
      <c r="B8" s="7" t="s">
        <v>37</v>
      </c>
      <c r="C8" s="7"/>
      <c r="D8" s="15">
        <v>208997</v>
      </c>
      <c r="E8" s="10">
        <v>173000</v>
      </c>
    </row>
    <row r="9" spans="1:7" ht="21.95" customHeight="1" x14ac:dyDescent="0.2">
      <c r="A9" s="7"/>
      <c r="B9" s="7" t="s">
        <v>38</v>
      </c>
      <c r="C9" s="7"/>
      <c r="D9" s="15">
        <v>75000</v>
      </c>
      <c r="E9" s="10"/>
      <c r="G9" s="30"/>
    </row>
    <row r="10" spans="1:7" ht="21.95" customHeight="1" x14ac:dyDescent="0.2">
      <c r="A10" s="7"/>
      <c r="B10" s="7" t="s">
        <v>39</v>
      </c>
      <c r="C10" s="7"/>
      <c r="D10" s="15">
        <v>35536</v>
      </c>
      <c r="E10" s="10">
        <v>56195</v>
      </c>
      <c r="G10" s="25" t="s">
        <v>77</v>
      </c>
    </row>
    <row r="11" spans="1:7" ht="21.95" customHeight="1" x14ac:dyDescent="0.2">
      <c r="A11" s="7"/>
      <c r="B11" s="7" t="s">
        <v>40</v>
      </c>
      <c r="C11" s="7"/>
      <c r="D11" s="15">
        <v>6323</v>
      </c>
      <c r="E11" s="10">
        <v>58744</v>
      </c>
      <c r="G11" s="29" t="s">
        <v>71</v>
      </c>
    </row>
    <row r="12" spans="1:7" ht="14.25" x14ac:dyDescent="0.2">
      <c r="A12" s="7"/>
      <c r="B12" s="7"/>
      <c r="C12" s="7"/>
      <c r="D12" s="15"/>
      <c r="E12" s="8"/>
      <c r="G12" s="25"/>
    </row>
    <row r="13" spans="1:7" ht="15" thickBot="1" x14ac:dyDescent="0.25">
      <c r="A13" s="7"/>
      <c r="B13" s="9"/>
      <c r="C13" s="7"/>
      <c r="D13" s="13">
        <f>SUM(D8:D12)</f>
        <v>325856</v>
      </c>
      <c r="E13" s="11">
        <f>SUM(E8:E11)</f>
        <v>287939</v>
      </c>
      <c r="F13" s="20">
        <f>(D13-E13)/E13</f>
        <v>0.13168414143273402</v>
      </c>
      <c r="G13" s="25"/>
    </row>
    <row r="14" spans="1:7" ht="14.25" x14ac:dyDescent="0.2">
      <c r="A14" s="7"/>
      <c r="B14" s="7"/>
      <c r="C14" s="7"/>
      <c r="D14" s="15"/>
      <c r="E14" s="10"/>
      <c r="G14" s="25"/>
    </row>
    <row r="15" spans="1:7" ht="15" x14ac:dyDescent="0.25">
      <c r="A15" s="5" t="s">
        <v>41</v>
      </c>
      <c r="B15" s="7"/>
      <c r="C15" s="7"/>
      <c r="D15" s="15"/>
      <c r="E15" s="10"/>
      <c r="G15" s="25"/>
    </row>
    <row r="16" spans="1:7" ht="21.95" customHeight="1" x14ac:dyDescent="0.2">
      <c r="A16" s="7"/>
      <c r="B16" s="9" t="s">
        <v>42</v>
      </c>
      <c r="C16" s="7"/>
      <c r="D16" s="15"/>
      <c r="E16" s="10"/>
      <c r="G16" s="25"/>
    </row>
    <row r="17" spans="1:7" ht="21.95" customHeight="1" x14ac:dyDescent="0.2">
      <c r="A17" s="7"/>
      <c r="B17" s="7" t="s">
        <v>43</v>
      </c>
      <c r="C17" s="7"/>
      <c r="D17" s="15">
        <v>14739</v>
      </c>
      <c r="E17" s="10">
        <v>3698</v>
      </c>
      <c r="G17" s="29"/>
    </row>
    <row r="18" spans="1:7" ht="21.95" customHeight="1" x14ac:dyDescent="0.2">
      <c r="A18" s="7"/>
      <c r="B18" s="7" t="s">
        <v>44</v>
      </c>
      <c r="C18" s="7"/>
      <c r="D18" s="15">
        <v>4100</v>
      </c>
      <c r="E18" s="10">
        <v>4000</v>
      </c>
      <c r="G18" s="25"/>
    </row>
    <row r="19" spans="1:7" ht="22.5" customHeight="1" x14ac:dyDescent="0.2">
      <c r="A19" s="7"/>
      <c r="B19" s="98" t="s">
        <v>45</v>
      </c>
      <c r="C19" s="28"/>
      <c r="D19" s="99">
        <v>95975</v>
      </c>
      <c r="E19" s="100">
        <v>147350</v>
      </c>
      <c r="G19" s="35" t="s">
        <v>78</v>
      </c>
    </row>
    <row r="20" spans="1:7" ht="14.25" x14ac:dyDescent="0.2">
      <c r="A20" s="7"/>
      <c r="B20" s="7"/>
      <c r="C20" s="7"/>
      <c r="D20" s="15"/>
      <c r="E20" s="10"/>
      <c r="G20" s="25"/>
    </row>
    <row r="21" spans="1:7" ht="18" customHeight="1" thickBot="1" x14ac:dyDescent="0.25">
      <c r="A21" s="7"/>
      <c r="B21" s="9" t="s">
        <v>46</v>
      </c>
      <c r="C21" s="7"/>
      <c r="D21" s="13">
        <f>SUM(D17:D20)</f>
        <v>114814</v>
      </c>
      <c r="E21" s="11">
        <f>SUM(E17:E19)</f>
        <v>155048</v>
      </c>
      <c r="F21" s="20">
        <f>(D21-E21)/E21</f>
        <v>-0.25949383416748362</v>
      </c>
      <c r="G21" s="25"/>
    </row>
    <row r="22" spans="1:7" ht="14.25" x14ac:dyDescent="0.2">
      <c r="A22" s="7"/>
      <c r="B22" s="7"/>
      <c r="C22" s="7"/>
      <c r="D22" s="15"/>
      <c r="E22" s="10"/>
      <c r="F22" s="20"/>
      <c r="G22" s="25"/>
    </row>
    <row r="23" spans="1:7" ht="23.25" customHeight="1" thickBot="1" x14ac:dyDescent="0.3">
      <c r="A23" s="5" t="s">
        <v>47</v>
      </c>
      <c r="B23" s="7"/>
      <c r="C23" s="7"/>
      <c r="D23" s="13">
        <f>D13-D21</f>
        <v>211042</v>
      </c>
      <c r="E23" s="11">
        <f>E13-E21</f>
        <v>132891</v>
      </c>
      <c r="F23" s="21">
        <f>(D23-E23)/E23</f>
        <v>0.58808346690144553</v>
      </c>
      <c r="G23" s="25"/>
    </row>
    <row r="24" spans="1:7" ht="21.75" customHeight="1" x14ac:dyDescent="0.2">
      <c r="A24" s="8"/>
      <c r="B24" s="8"/>
      <c r="C24" s="8"/>
      <c r="D24" s="8"/>
      <c r="E24" s="10"/>
      <c r="F24" s="20"/>
      <c r="G24" s="25"/>
    </row>
    <row r="25" spans="1:7" ht="21.75" customHeight="1" thickBot="1" x14ac:dyDescent="0.3">
      <c r="A25" s="6" t="s">
        <v>50</v>
      </c>
      <c r="B25" s="8"/>
      <c r="C25" s="8"/>
      <c r="D25" s="12">
        <f>SUM(D21:D23)</f>
        <v>325856</v>
      </c>
      <c r="E25" s="12">
        <f>SUM(E21:E23)</f>
        <v>287939</v>
      </c>
      <c r="F25" s="20">
        <f>(D25-E25)/E25</f>
        <v>0.13168414143273402</v>
      </c>
      <c r="G25" s="25"/>
    </row>
    <row r="26" spans="1:7" ht="13.5" thickTop="1" x14ac:dyDescent="0.2">
      <c r="G26" s="25"/>
    </row>
    <row r="27" spans="1:7" x14ac:dyDescent="0.2">
      <c r="G27" s="25"/>
    </row>
  </sheetData>
  <mergeCells count="1">
    <mergeCell ref="A3:C3"/>
  </mergeCells>
  <pageMargins left="0.51181102362204722" right="0.51181102362204722" top="0.74803149606299213" bottom="0.74803149606299213" header="0.31496062992125984" footer="0.31496062992125984"/>
  <pageSetup scale="8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opLeftCell="C1" zoomScaleNormal="100" workbookViewId="0">
      <selection activeCell="J54" sqref="J54"/>
    </sheetView>
  </sheetViews>
  <sheetFormatPr defaultColWidth="9.28515625" defaultRowHeight="14.25" x14ac:dyDescent="0.2"/>
  <cols>
    <col min="1" max="1" width="2.28515625" style="2" hidden="1" customWidth="1"/>
    <col min="2" max="2" width="2.5703125" style="2" hidden="1" customWidth="1"/>
    <col min="3" max="3" width="42.28515625" style="2" customWidth="1"/>
    <col min="4" max="4" width="10" style="8" customWidth="1"/>
    <col min="5" max="5" width="5.7109375" style="22" customWidth="1"/>
    <col min="6" max="6" width="5.28515625" style="22" customWidth="1"/>
    <col min="7" max="7" width="9.85546875" style="2" customWidth="1"/>
    <col min="8" max="8" width="9.7109375" style="2" customWidth="1"/>
    <col min="9" max="9" width="7.28515625" style="22" customWidth="1"/>
    <col min="10" max="10" width="9.7109375" style="10" customWidth="1"/>
    <col min="11" max="11" width="39.5703125" style="33" customWidth="1"/>
    <col min="12" max="16384" width="9.28515625" style="2"/>
  </cols>
  <sheetData>
    <row r="1" spans="2:11" ht="15.75" x14ac:dyDescent="0.25">
      <c r="C1" s="3" t="s">
        <v>33</v>
      </c>
    </row>
    <row r="2" spans="2:11" ht="15.75" x14ac:dyDescent="0.25">
      <c r="C2" s="17" t="s">
        <v>68</v>
      </c>
    </row>
    <row r="3" spans="2:11" ht="15.75" x14ac:dyDescent="0.25">
      <c r="C3" s="73">
        <v>43646</v>
      </c>
    </row>
    <row r="4" spans="2:11" ht="19.5" customHeight="1" x14ac:dyDescent="0.25">
      <c r="C4" s="16"/>
      <c r="D4" s="97"/>
      <c r="E4" s="97"/>
      <c r="F4" s="97"/>
      <c r="G4" s="97"/>
      <c r="H4" s="97"/>
      <c r="I4" s="97"/>
      <c r="J4" s="97"/>
    </row>
    <row r="5" spans="2:11" s="8" customFormat="1" ht="40.5" customHeight="1" thickBot="1" x14ac:dyDescent="0.3">
      <c r="C5" s="1"/>
      <c r="D5" s="37" t="s">
        <v>65</v>
      </c>
      <c r="E5" s="84"/>
      <c r="F5" s="38"/>
      <c r="G5" s="37" t="s">
        <v>61</v>
      </c>
      <c r="H5" s="37" t="s">
        <v>62</v>
      </c>
      <c r="I5" s="76"/>
      <c r="J5" s="39" t="s">
        <v>63</v>
      </c>
      <c r="K5" s="34" t="s">
        <v>55</v>
      </c>
    </row>
    <row r="6" spans="2:11" ht="18" customHeight="1" x14ac:dyDescent="0.2">
      <c r="C6" s="40"/>
      <c r="D6" s="41" t="s">
        <v>64</v>
      </c>
      <c r="E6" s="85"/>
      <c r="F6" s="42"/>
      <c r="G6" s="41" t="s">
        <v>60</v>
      </c>
      <c r="H6" s="41" t="s">
        <v>60</v>
      </c>
      <c r="I6" s="77" t="s">
        <v>54</v>
      </c>
      <c r="J6" s="41" t="s">
        <v>60</v>
      </c>
      <c r="K6" s="25"/>
    </row>
    <row r="7" spans="2:11" ht="16.149999999999999" customHeight="1" x14ac:dyDescent="0.2">
      <c r="B7" s="2" t="s">
        <v>1</v>
      </c>
      <c r="C7" s="1" t="s">
        <v>0</v>
      </c>
      <c r="D7" s="32"/>
      <c r="F7" s="43"/>
      <c r="G7" s="32"/>
      <c r="H7" s="32"/>
      <c r="I7" s="78"/>
      <c r="J7" s="44"/>
      <c r="K7" s="25"/>
    </row>
    <row r="8" spans="2:11" ht="17.100000000000001" customHeight="1" x14ac:dyDescent="0.2">
      <c r="B8" s="31"/>
      <c r="C8" s="45" t="s">
        <v>30</v>
      </c>
      <c r="D8" s="46">
        <v>86900</v>
      </c>
      <c r="E8" s="86">
        <f t="shared" ref="E8:E14" si="0">D8/D$15</f>
        <v>0.29487614523243977</v>
      </c>
      <c r="F8" s="47"/>
      <c r="G8" s="48">
        <f>D8*0.5</f>
        <v>43450</v>
      </c>
      <c r="H8" s="75">
        <f>G8</f>
        <v>43450</v>
      </c>
      <c r="I8" s="79">
        <f>(H8-G8)/G8</f>
        <v>0</v>
      </c>
      <c r="J8" s="49">
        <v>44433</v>
      </c>
      <c r="K8" s="25" t="s">
        <v>75</v>
      </c>
    </row>
    <row r="9" spans="2:11" ht="17.100000000000001" customHeight="1" x14ac:dyDescent="0.2">
      <c r="C9" s="50" t="s">
        <v>29</v>
      </c>
      <c r="D9" s="46">
        <v>60000</v>
      </c>
      <c r="E9" s="86">
        <f t="shared" si="0"/>
        <v>0.20359687818120123</v>
      </c>
      <c r="F9" s="47"/>
      <c r="G9" s="48">
        <f t="shared" ref="G9:G14" si="1">D9*0.5</f>
        <v>30000</v>
      </c>
      <c r="H9" s="48">
        <f t="shared" ref="H9:H11" si="2">G9</f>
        <v>30000</v>
      </c>
      <c r="I9" s="79">
        <f t="shared" ref="I9:I25" si="3">(H9-G9)/G9</f>
        <v>0</v>
      </c>
      <c r="J9" s="49">
        <v>31000</v>
      </c>
      <c r="K9" s="25" t="s">
        <v>75</v>
      </c>
    </row>
    <row r="10" spans="2:11" ht="17.100000000000001" customHeight="1" x14ac:dyDescent="0.2">
      <c r="C10" s="50" t="s">
        <v>2</v>
      </c>
      <c r="D10" s="46">
        <v>11000</v>
      </c>
      <c r="E10" s="86">
        <f t="shared" si="0"/>
        <v>3.7326094333220226E-2</v>
      </c>
      <c r="F10" s="47"/>
      <c r="G10" s="48">
        <f t="shared" si="1"/>
        <v>5500</v>
      </c>
      <c r="H10" s="48">
        <f t="shared" si="2"/>
        <v>5500</v>
      </c>
      <c r="I10" s="79">
        <f t="shared" si="3"/>
        <v>0</v>
      </c>
      <c r="J10" s="49">
        <v>5800</v>
      </c>
      <c r="K10" s="25" t="s">
        <v>76</v>
      </c>
    </row>
    <row r="11" spans="2:11" ht="17.100000000000001" customHeight="1" x14ac:dyDescent="0.2">
      <c r="B11" s="2" t="s">
        <v>27</v>
      </c>
      <c r="C11" s="50" t="s">
        <v>51</v>
      </c>
      <c r="D11" s="46">
        <v>500</v>
      </c>
      <c r="E11" s="87">
        <f t="shared" si="0"/>
        <v>1.6966406515100101E-3</v>
      </c>
      <c r="F11" s="51"/>
      <c r="G11" s="48">
        <f t="shared" si="1"/>
        <v>250</v>
      </c>
      <c r="H11" s="48">
        <f t="shared" si="2"/>
        <v>250</v>
      </c>
      <c r="I11" s="79">
        <f t="shared" si="3"/>
        <v>0</v>
      </c>
      <c r="J11" s="49">
        <v>0</v>
      </c>
      <c r="K11" s="25"/>
    </row>
    <row r="12" spans="2:11" ht="17.100000000000001" customHeight="1" x14ac:dyDescent="0.2">
      <c r="C12" s="50" t="s">
        <v>52</v>
      </c>
      <c r="D12" s="46">
        <v>135000</v>
      </c>
      <c r="E12" s="86">
        <f t="shared" si="0"/>
        <v>0.45809297590770276</v>
      </c>
      <c r="F12" s="47"/>
      <c r="G12" s="48">
        <f t="shared" si="1"/>
        <v>67500</v>
      </c>
      <c r="H12" s="48">
        <f>G12</f>
        <v>67500</v>
      </c>
      <c r="I12" s="79">
        <f t="shared" si="3"/>
        <v>0</v>
      </c>
      <c r="J12" s="49">
        <v>0</v>
      </c>
      <c r="K12" s="25"/>
    </row>
    <row r="13" spans="2:11" ht="17.100000000000001" customHeight="1" x14ac:dyDescent="0.2">
      <c r="C13" s="50" t="s">
        <v>57</v>
      </c>
      <c r="D13" s="46">
        <v>600</v>
      </c>
      <c r="E13" s="87">
        <f t="shared" si="0"/>
        <v>2.0359687818120122E-3</v>
      </c>
      <c r="F13" s="51"/>
      <c r="G13" s="48">
        <f t="shared" si="1"/>
        <v>300</v>
      </c>
      <c r="H13" s="48">
        <v>450</v>
      </c>
      <c r="I13" s="79">
        <f t="shared" si="3"/>
        <v>0.5</v>
      </c>
      <c r="J13" s="74">
        <v>760</v>
      </c>
      <c r="K13" s="25"/>
    </row>
    <row r="14" spans="2:11" ht="17.100000000000001" customHeight="1" x14ac:dyDescent="0.2">
      <c r="B14" s="2" t="s">
        <v>4</v>
      </c>
      <c r="C14" s="50" t="s">
        <v>4</v>
      </c>
      <c r="D14" s="46">
        <v>700</v>
      </c>
      <c r="E14" s="87">
        <f t="shared" si="0"/>
        <v>2.3752969121140144E-3</v>
      </c>
      <c r="F14" s="51"/>
      <c r="G14" s="48">
        <f t="shared" si="1"/>
        <v>350</v>
      </c>
      <c r="H14" s="75">
        <v>1300</v>
      </c>
      <c r="I14" s="79">
        <f t="shared" si="3"/>
        <v>2.7142857142857144</v>
      </c>
      <c r="J14" s="49">
        <v>834</v>
      </c>
      <c r="K14" s="25"/>
    </row>
    <row r="15" spans="2:11" s="32" customFormat="1" ht="17.100000000000001" customHeight="1" x14ac:dyDescent="0.2">
      <c r="C15" s="1" t="s">
        <v>5</v>
      </c>
      <c r="D15" s="52">
        <f>SUM(D8:D14)</f>
        <v>294700</v>
      </c>
      <c r="E15" s="93"/>
      <c r="F15" s="52"/>
      <c r="G15" s="52">
        <f>SUM(G8:G14)</f>
        <v>147350</v>
      </c>
      <c r="H15" s="52">
        <f>SUM(H8:H14)</f>
        <v>148450</v>
      </c>
      <c r="I15" s="79"/>
      <c r="J15" s="53">
        <f>SUM(J8:J14)</f>
        <v>82827</v>
      </c>
      <c r="K15" s="25"/>
    </row>
    <row r="16" spans="2:11" ht="18" customHeight="1" x14ac:dyDescent="0.2">
      <c r="C16" s="32"/>
      <c r="D16" s="32"/>
      <c r="F16" s="43"/>
      <c r="G16" s="48"/>
      <c r="H16" s="48"/>
      <c r="I16" s="79"/>
      <c r="J16" s="49"/>
      <c r="K16" s="25"/>
    </row>
    <row r="17" spans="1:11" ht="18" customHeight="1" x14ac:dyDescent="0.2">
      <c r="A17" s="1" t="s">
        <v>6</v>
      </c>
      <c r="C17" s="1" t="s">
        <v>32</v>
      </c>
      <c r="D17" s="32"/>
      <c r="F17" s="43"/>
      <c r="G17" s="48"/>
      <c r="H17" s="48"/>
      <c r="I17" s="79"/>
      <c r="J17" s="54"/>
      <c r="K17" s="25"/>
    </row>
    <row r="18" spans="1:11" ht="16.149999999999999" hidden="1" customHeight="1" x14ac:dyDescent="0.2">
      <c r="A18" s="1"/>
      <c r="C18" s="32" t="s">
        <v>31</v>
      </c>
      <c r="D18" s="32"/>
      <c r="F18" s="43"/>
      <c r="G18" s="48"/>
      <c r="H18" s="48"/>
      <c r="I18" s="79" t="e">
        <f t="shared" si="3"/>
        <v>#DIV/0!</v>
      </c>
      <c r="J18" s="54"/>
      <c r="K18" s="25"/>
    </row>
    <row r="19" spans="1:11" ht="17.100000000000001" customHeight="1" x14ac:dyDescent="0.2">
      <c r="C19" s="50" t="s">
        <v>7</v>
      </c>
      <c r="D19" s="55">
        <v>2000</v>
      </c>
      <c r="E19" s="88">
        <f t="shared" ref="E19:E25" si="4">D19/D$26</f>
        <v>4.3620501635768812E-2</v>
      </c>
      <c r="F19" s="56"/>
      <c r="G19" s="48">
        <f>D19*0.5</f>
        <v>1000</v>
      </c>
      <c r="H19" s="48">
        <f>G19</f>
        <v>1000</v>
      </c>
      <c r="I19" s="79">
        <f t="shared" si="3"/>
        <v>0</v>
      </c>
      <c r="J19" s="49">
        <v>1877</v>
      </c>
      <c r="K19" s="25" t="s">
        <v>69</v>
      </c>
    </row>
    <row r="20" spans="1:11" ht="17.100000000000001" customHeight="1" x14ac:dyDescent="0.2">
      <c r="C20" s="50" t="s">
        <v>9</v>
      </c>
      <c r="D20" s="55">
        <v>9000</v>
      </c>
      <c r="E20" s="88">
        <f t="shared" si="4"/>
        <v>0.19629225736095965</v>
      </c>
      <c r="F20" s="56"/>
      <c r="G20" s="48">
        <f t="shared" ref="G20:G25" si="5">D20*0.5</f>
        <v>4500</v>
      </c>
      <c r="H20" s="48">
        <f t="shared" ref="H20:H25" si="6">G20</f>
        <v>4500</v>
      </c>
      <c r="I20" s="79">
        <f t="shared" si="3"/>
        <v>0</v>
      </c>
      <c r="J20" s="49">
        <v>5756</v>
      </c>
      <c r="K20" s="25"/>
    </row>
    <row r="21" spans="1:11" ht="17.100000000000001" customHeight="1" x14ac:dyDescent="0.2">
      <c r="C21" s="50" t="s">
        <v>70</v>
      </c>
      <c r="D21" s="55">
        <v>3500</v>
      </c>
      <c r="E21" s="88">
        <f t="shared" si="4"/>
        <v>7.6335877862595422E-2</v>
      </c>
      <c r="F21" s="56"/>
      <c r="G21" s="48">
        <f t="shared" si="5"/>
        <v>1750</v>
      </c>
      <c r="H21" s="48">
        <f t="shared" si="6"/>
        <v>1750</v>
      </c>
      <c r="I21" s="79">
        <f t="shared" si="3"/>
        <v>0</v>
      </c>
      <c r="J21" s="49">
        <v>109</v>
      </c>
      <c r="K21" s="25"/>
    </row>
    <row r="22" spans="1:11" ht="17.100000000000001" customHeight="1" x14ac:dyDescent="0.2">
      <c r="C22" s="50" t="s">
        <v>3</v>
      </c>
      <c r="D22" s="55">
        <v>500</v>
      </c>
      <c r="E22" s="88">
        <f t="shared" si="4"/>
        <v>1.0905125408942203E-2</v>
      </c>
      <c r="F22" s="56"/>
      <c r="G22" s="48">
        <f t="shared" si="5"/>
        <v>250</v>
      </c>
      <c r="H22" s="48">
        <f t="shared" si="6"/>
        <v>250</v>
      </c>
      <c r="I22" s="79">
        <f t="shared" si="3"/>
        <v>0</v>
      </c>
      <c r="J22" s="49">
        <v>28</v>
      </c>
      <c r="K22" s="25"/>
    </row>
    <row r="23" spans="1:11" ht="17.100000000000001" customHeight="1" x14ac:dyDescent="0.2">
      <c r="C23" s="50" t="s">
        <v>10</v>
      </c>
      <c r="D23" s="55">
        <v>25000</v>
      </c>
      <c r="E23" s="88">
        <f t="shared" si="4"/>
        <v>0.54525627044711011</v>
      </c>
      <c r="F23" s="56"/>
      <c r="G23" s="48">
        <f t="shared" si="5"/>
        <v>12500</v>
      </c>
      <c r="H23" s="48">
        <f t="shared" si="6"/>
        <v>12500</v>
      </c>
      <c r="I23" s="79">
        <f t="shared" si="3"/>
        <v>0</v>
      </c>
      <c r="J23" s="49">
        <v>10930</v>
      </c>
      <c r="K23" s="25"/>
    </row>
    <row r="24" spans="1:11" ht="17.100000000000001" customHeight="1" x14ac:dyDescent="0.2">
      <c r="C24" s="50" t="s">
        <v>8</v>
      </c>
      <c r="D24" s="48">
        <v>850</v>
      </c>
      <c r="E24" s="88">
        <f t="shared" si="4"/>
        <v>1.8538713195201745E-2</v>
      </c>
      <c r="F24" s="56"/>
      <c r="G24" s="48">
        <f t="shared" si="5"/>
        <v>425</v>
      </c>
      <c r="H24" s="48">
        <f t="shared" si="6"/>
        <v>425</v>
      </c>
      <c r="I24" s="79">
        <f t="shared" si="3"/>
        <v>0</v>
      </c>
      <c r="J24" s="49">
        <v>460</v>
      </c>
      <c r="K24" s="25"/>
    </row>
    <row r="25" spans="1:11" ht="17.100000000000001" customHeight="1" x14ac:dyDescent="0.2">
      <c r="C25" s="50" t="s">
        <v>53</v>
      </c>
      <c r="D25" s="55">
        <v>5000</v>
      </c>
      <c r="E25" s="88">
        <f t="shared" si="4"/>
        <v>0.10905125408942203</v>
      </c>
      <c r="F25" s="56"/>
      <c r="G25" s="48">
        <f t="shared" si="5"/>
        <v>2500</v>
      </c>
      <c r="H25" s="48">
        <f t="shared" si="6"/>
        <v>2500</v>
      </c>
      <c r="I25" s="79">
        <f t="shared" si="3"/>
        <v>0</v>
      </c>
      <c r="J25" s="49">
        <v>4931</v>
      </c>
      <c r="K25" s="25"/>
    </row>
    <row r="26" spans="1:11" s="32" customFormat="1" ht="17.100000000000001" customHeight="1" x14ac:dyDescent="0.2">
      <c r="C26" s="1" t="s">
        <v>11</v>
      </c>
      <c r="D26" s="57">
        <f>SUM(D19:D25)</f>
        <v>45850</v>
      </c>
      <c r="E26" s="94"/>
      <c r="F26" s="57"/>
      <c r="G26" s="52">
        <f>SUM(G19:G25)</f>
        <v>22925</v>
      </c>
      <c r="H26" s="52">
        <f>SUM(H19:H25)</f>
        <v>22925</v>
      </c>
      <c r="I26" s="79"/>
      <c r="J26" s="53">
        <f>SUM(J19:J25)</f>
        <v>24091</v>
      </c>
      <c r="K26" s="25"/>
    </row>
    <row r="27" spans="1:11" ht="10.5" customHeight="1" x14ac:dyDescent="0.2">
      <c r="C27" s="32"/>
      <c r="D27" s="32"/>
      <c r="F27" s="43"/>
      <c r="G27" s="48"/>
      <c r="H27" s="48"/>
      <c r="I27" s="79"/>
      <c r="J27" s="49"/>
      <c r="K27" s="25"/>
    </row>
    <row r="28" spans="1:11" ht="16.149999999999999" customHeight="1" x14ac:dyDescent="0.2">
      <c r="B28" s="2" t="s">
        <v>12</v>
      </c>
      <c r="C28" s="1" t="s">
        <v>12</v>
      </c>
      <c r="D28" s="32"/>
      <c r="F28" s="43"/>
      <c r="G28" s="48"/>
      <c r="H28" s="48"/>
      <c r="I28" s="79"/>
      <c r="J28" s="49"/>
      <c r="K28" s="25"/>
    </row>
    <row r="29" spans="1:11" ht="16.149999999999999" customHeight="1" x14ac:dyDescent="0.2">
      <c r="C29" s="50" t="s">
        <v>66</v>
      </c>
      <c r="D29" s="48">
        <v>84000</v>
      </c>
      <c r="E29" s="88">
        <f t="shared" ref="E29:E39" si="7">D29/D$43</f>
        <v>0.35989717223650386</v>
      </c>
      <c r="F29" s="43"/>
      <c r="G29" s="48">
        <f>D29*0.5</f>
        <v>42000</v>
      </c>
      <c r="H29" s="48">
        <f>G29</f>
        <v>42000</v>
      </c>
      <c r="I29" s="79"/>
      <c r="J29" s="49">
        <v>42000</v>
      </c>
      <c r="K29" s="25"/>
    </row>
    <row r="30" spans="1:11" ht="16.149999999999999" customHeight="1" x14ac:dyDescent="0.2">
      <c r="C30" s="50" t="s">
        <v>14</v>
      </c>
      <c r="D30" s="48">
        <v>84300</v>
      </c>
      <c r="E30" s="88">
        <f t="shared" si="7"/>
        <v>0.36118251928020567</v>
      </c>
      <c r="F30" s="56"/>
      <c r="G30" s="48">
        <f t="shared" ref="G30:G39" si="8">D30*0.5</f>
        <v>42150</v>
      </c>
      <c r="H30" s="48">
        <f t="shared" ref="H30:H42" si="9">G30</f>
        <v>42150</v>
      </c>
      <c r="I30" s="79">
        <f>(H30-G30)/G30</f>
        <v>0</v>
      </c>
      <c r="J30" s="49">
        <v>47351</v>
      </c>
      <c r="K30" s="25"/>
    </row>
    <row r="31" spans="1:11" ht="17.100000000000001" customHeight="1" x14ac:dyDescent="0.2">
      <c r="C31" s="50" t="s">
        <v>15</v>
      </c>
      <c r="D31" s="48">
        <v>4000</v>
      </c>
      <c r="E31" s="88">
        <f t="shared" si="7"/>
        <v>1.713796058269066E-2</v>
      </c>
      <c r="F31" s="56"/>
      <c r="G31" s="48">
        <f t="shared" si="8"/>
        <v>2000</v>
      </c>
      <c r="H31" s="48">
        <v>2050</v>
      </c>
      <c r="I31" s="79">
        <f>(H31-G31)/G31</f>
        <v>2.5000000000000001E-2</v>
      </c>
      <c r="J31" s="74">
        <v>0</v>
      </c>
      <c r="K31" s="25"/>
    </row>
    <row r="32" spans="1:11" ht="17.100000000000001" customHeight="1" x14ac:dyDescent="0.2">
      <c r="C32" s="50" t="s">
        <v>13</v>
      </c>
      <c r="D32" s="48">
        <v>21600</v>
      </c>
      <c r="E32" s="88">
        <f t="shared" si="7"/>
        <v>9.2544987146529561E-2</v>
      </c>
      <c r="F32" s="56"/>
      <c r="G32" s="48">
        <f t="shared" si="8"/>
        <v>10800</v>
      </c>
      <c r="H32" s="48">
        <f t="shared" si="9"/>
        <v>10800</v>
      </c>
      <c r="I32" s="79">
        <f>(H32-G32)/G32</f>
        <v>0</v>
      </c>
      <c r="J32" s="49">
        <v>10800</v>
      </c>
      <c r="K32" s="25"/>
    </row>
    <row r="33" spans="1:11" ht="17.100000000000001" customHeight="1" x14ac:dyDescent="0.2">
      <c r="C33" s="50" t="s">
        <v>16</v>
      </c>
      <c r="D33" s="48">
        <v>7500</v>
      </c>
      <c r="E33" s="88">
        <f t="shared" si="7"/>
        <v>3.2133676092544985E-2</v>
      </c>
      <c r="F33" s="56"/>
      <c r="G33" s="48">
        <f t="shared" si="8"/>
        <v>3750</v>
      </c>
      <c r="H33" s="48">
        <f t="shared" si="9"/>
        <v>3750</v>
      </c>
      <c r="I33" s="79">
        <f t="shared" ref="I33:I47" si="10">(H33-G33)/G33</f>
        <v>0</v>
      </c>
      <c r="J33" s="49">
        <v>2447</v>
      </c>
      <c r="K33" s="35" t="s">
        <v>74</v>
      </c>
    </row>
    <row r="34" spans="1:11" ht="17.100000000000001" customHeight="1" x14ac:dyDescent="0.2">
      <c r="C34" s="50" t="s">
        <v>17</v>
      </c>
      <c r="D34" s="48">
        <v>16800</v>
      </c>
      <c r="E34" s="88">
        <f t="shared" si="7"/>
        <v>7.1979434447300775E-2</v>
      </c>
      <c r="F34" s="56"/>
      <c r="G34" s="48">
        <f t="shared" si="8"/>
        <v>8400</v>
      </c>
      <c r="H34" s="48">
        <f t="shared" si="9"/>
        <v>8400</v>
      </c>
      <c r="I34" s="79">
        <f t="shared" si="10"/>
        <v>0</v>
      </c>
      <c r="J34" s="49">
        <v>10707</v>
      </c>
      <c r="K34" s="25"/>
    </row>
    <row r="35" spans="1:11" ht="17.100000000000001" customHeight="1" x14ac:dyDescent="0.2">
      <c r="C35" s="50" t="s">
        <v>18</v>
      </c>
      <c r="D35" s="48">
        <v>500</v>
      </c>
      <c r="E35" s="89">
        <f t="shared" si="7"/>
        <v>2.1422450728363325E-3</v>
      </c>
      <c r="F35" s="58"/>
      <c r="G35" s="48">
        <f t="shared" si="8"/>
        <v>250</v>
      </c>
      <c r="H35" s="48">
        <f t="shared" si="9"/>
        <v>250</v>
      </c>
      <c r="I35" s="79">
        <f t="shared" si="10"/>
        <v>0</v>
      </c>
      <c r="J35" s="49">
        <v>100</v>
      </c>
      <c r="K35" s="25"/>
    </row>
    <row r="36" spans="1:11" ht="17.100000000000001" customHeight="1" x14ac:dyDescent="0.2">
      <c r="C36" s="50" t="s">
        <v>19</v>
      </c>
      <c r="D36" s="48">
        <v>3400</v>
      </c>
      <c r="E36" s="88">
        <f t="shared" si="7"/>
        <v>1.456726649528706E-2</v>
      </c>
      <c r="F36" s="56"/>
      <c r="G36" s="48">
        <f t="shared" si="8"/>
        <v>1700</v>
      </c>
      <c r="H36" s="48">
        <v>1825</v>
      </c>
      <c r="I36" s="79">
        <f t="shared" si="10"/>
        <v>7.3529411764705885E-2</v>
      </c>
      <c r="J36" s="49">
        <v>3649</v>
      </c>
      <c r="K36" s="25" t="s">
        <v>59</v>
      </c>
    </row>
    <row r="37" spans="1:11" ht="17.100000000000001" customHeight="1" x14ac:dyDescent="0.2">
      <c r="C37" s="50" t="s">
        <v>20</v>
      </c>
      <c r="D37" s="48">
        <v>1200</v>
      </c>
      <c r="E37" s="88">
        <f t="shared" si="7"/>
        <v>5.1413881748071976E-3</v>
      </c>
      <c r="F37" s="56"/>
      <c r="G37" s="48">
        <f t="shared" si="8"/>
        <v>600</v>
      </c>
      <c r="H37" s="48">
        <f t="shared" si="9"/>
        <v>600</v>
      </c>
      <c r="I37" s="79">
        <f t="shared" si="10"/>
        <v>0</v>
      </c>
      <c r="J37" s="49">
        <v>860</v>
      </c>
      <c r="K37" s="25" t="s">
        <v>58</v>
      </c>
    </row>
    <row r="38" spans="1:11" ht="17.100000000000001" customHeight="1" x14ac:dyDescent="0.2">
      <c r="C38" s="50" t="s">
        <v>21</v>
      </c>
      <c r="D38" s="48">
        <v>8000</v>
      </c>
      <c r="E38" s="88">
        <f t="shared" si="7"/>
        <v>3.4275921165381321E-2</v>
      </c>
      <c r="F38" s="56"/>
      <c r="G38" s="48">
        <f t="shared" si="8"/>
        <v>4000</v>
      </c>
      <c r="H38" s="48">
        <f t="shared" si="9"/>
        <v>4000</v>
      </c>
      <c r="I38" s="79">
        <f t="shared" si="10"/>
        <v>0</v>
      </c>
      <c r="J38" s="49">
        <v>1365</v>
      </c>
      <c r="K38" s="25"/>
    </row>
    <row r="39" spans="1:11" ht="17.100000000000001" customHeight="1" x14ac:dyDescent="0.2">
      <c r="C39" s="50" t="s">
        <v>22</v>
      </c>
      <c r="D39" s="48">
        <v>1600</v>
      </c>
      <c r="E39" s="88">
        <f t="shared" si="7"/>
        <v>6.8551842330762643E-3</v>
      </c>
      <c r="F39" s="56"/>
      <c r="G39" s="48">
        <f t="shared" si="8"/>
        <v>800</v>
      </c>
      <c r="H39" s="48">
        <f t="shared" si="9"/>
        <v>800</v>
      </c>
      <c r="I39" s="79">
        <f t="shared" si="10"/>
        <v>0</v>
      </c>
      <c r="J39" s="49">
        <v>650</v>
      </c>
      <c r="K39" s="25" t="s">
        <v>67</v>
      </c>
    </row>
    <row r="40" spans="1:11" ht="17.100000000000001" customHeight="1" x14ac:dyDescent="0.2">
      <c r="C40" s="50" t="s">
        <v>23</v>
      </c>
      <c r="D40" s="48"/>
      <c r="E40" s="88"/>
      <c r="F40" s="56"/>
      <c r="G40" s="48">
        <f t="shared" ref="G40:G41" si="11">D40*0.25</f>
        <v>0</v>
      </c>
      <c r="H40" s="48">
        <f t="shared" si="9"/>
        <v>0</v>
      </c>
      <c r="I40" s="79"/>
      <c r="J40" s="49"/>
      <c r="K40" s="25"/>
    </row>
    <row r="41" spans="1:11" ht="17.100000000000001" customHeight="1" x14ac:dyDescent="0.2">
      <c r="C41" s="50" t="s">
        <v>24</v>
      </c>
      <c r="D41" s="48"/>
      <c r="E41" s="89">
        <f>D41/D$43</f>
        <v>0</v>
      </c>
      <c r="F41" s="58"/>
      <c r="G41" s="48">
        <f t="shared" si="11"/>
        <v>0</v>
      </c>
      <c r="H41" s="48">
        <f t="shared" si="9"/>
        <v>0</v>
      </c>
      <c r="I41" s="79"/>
      <c r="J41" s="49"/>
      <c r="K41" s="25"/>
    </row>
    <row r="42" spans="1:11" ht="17.100000000000001" customHeight="1" x14ac:dyDescent="0.2">
      <c r="C42" s="50" t="s">
        <v>28</v>
      </c>
      <c r="D42" s="48">
        <v>500</v>
      </c>
      <c r="E42" s="89">
        <f>D42/D$43</f>
        <v>2.1422450728363325E-3</v>
      </c>
      <c r="F42" s="58"/>
      <c r="G42" s="48">
        <f>D42*0.5</f>
        <v>250</v>
      </c>
      <c r="H42" s="48">
        <f t="shared" si="9"/>
        <v>250</v>
      </c>
      <c r="I42" s="79">
        <f t="shared" si="10"/>
        <v>0</v>
      </c>
      <c r="J42" s="49">
        <v>180</v>
      </c>
      <c r="K42" s="25"/>
    </row>
    <row r="43" spans="1:11" s="32" customFormat="1" ht="17.100000000000001" customHeight="1" x14ac:dyDescent="0.2">
      <c r="C43" s="1" t="s">
        <v>11</v>
      </c>
      <c r="D43" s="52">
        <f>SUM(D29:D42)</f>
        <v>233400</v>
      </c>
      <c r="E43" s="93"/>
      <c r="F43" s="52"/>
      <c r="G43" s="52">
        <f>SUM(G29:G42)</f>
        <v>116700</v>
      </c>
      <c r="H43" s="52">
        <f>SUM(H29:H42)</f>
        <v>116875</v>
      </c>
      <c r="I43" s="79"/>
      <c r="J43" s="53">
        <f>SUM(J29:J42)</f>
        <v>120109</v>
      </c>
      <c r="K43" s="25"/>
    </row>
    <row r="44" spans="1:11" ht="16.149999999999999" customHeight="1" x14ac:dyDescent="0.2">
      <c r="C44" s="32"/>
      <c r="D44" s="32"/>
      <c r="F44" s="43"/>
      <c r="G44" s="48"/>
      <c r="H44" s="48"/>
      <c r="I44" s="79"/>
      <c r="J44" s="53"/>
      <c r="K44" s="25"/>
    </row>
    <row r="45" spans="1:11" ht="16.149999999999999" customHeight="1" x14ac:dyDescent="0.2">
      <c r="B45" s="2" t="s">
        <v>25</v>
      </c>
      <c r="C45" s="1" t="s">
        <v>25</v>
      </c>
      <c r="D45" s="59">
        <f>D26+D43</f>
        <v>279250</v>
      </c>
      <c r="E45" s="90"/>
      <c r="F45" s="60"/>
      <c r="G45" s="59">
        <f>G43+G26</f>
        <v>139625</v>
      </c>
      <c r="H45" s="59">
        <f>H43+H26</f>
        <v>139800</v>
      </c>
      <c r="I45" s="80"/>
      <c r="J45" s="61">
        <f>J43+J26</f>
        <v>144200</v>
      </c>
      <c r="K45" s="25"/>
    </row>
    <row r="46" spans="1:11" ht="12.75" customHeight="1" x14ac:dyDescent="0.2">
      <c r="C46" s="32"/>
      <c r="D46" s="32"/>
      <c r="F46" s="43"/>
      <c r="G46" s="48"/>
      <c r="H46" s="48"/>
      <c r="I46" s="79"/>
      <c r="J46" s="49"/>
      <c r="K46" s="25"/>
    </row>
    <row r="47" spans="1:11" s="1" customFormat="1" ht="17.25" customHeight="1" thickBot="1" x14ac:dyDescent="0.25">
      <c r="A47" s="1" t="s">
        <v>26</v>
      </c>
      <c r="C47" s="1" t="s">
        <v>26</v>
      </c>
      <c r="D47" s="62">
        <f>D15-D45</f>
        <v>15450</v>
      </c>
      <c r="E47" s="91"/>
      <c r="F47" s="63"/>
      <c r="G47" s="62">
        <f>G15-G45</f>
        <v>7725</v>
      </c>
      <c r="H47" s="62">
        <f>H15-H45</f>
        <v>8650</v>
      </c>
      <c r="I47" s="81">
        <f t="shared" si="10"/>
        <v>0.11974110032362459</v>
      </c>
      <c r="J47" s="64">
        <f>J15-J45</f>
        <v>-61373</v>
      </c>
      <c r="K47" s="36"/>
    </row>
    <row r="48" spans="1:11" ht="9.75" customHeight="1" thickTop="1" x14ac:dyDescent="0.2">
      <c r="A48" s="1"/>
      <c r="B48" s="1"/>
      <c r="C48" s="32"/>
      <c r="D48" s="32"/>
      <c r="F48" s="43"/>
      <c r="G48" s="48"/>
      <c r="H48" s="48"/>
      <c r="J48" s="49"/>
      <c r="K48" s="25"/>
    </row>
    <row r="49" spans="3:11" ht="6.75" customHeight="1" x14ac:dyDescent="0.2">
      <c r="C49" s="32"/>
      <c r="D49" s="32"/>
      <c r="F49" s="43"/>
      <c r="G49" s="48"/>
      <c r="H49" s="48"/>
      <c r="J49" s="49"/>
      <c r="K49" s="25"/>
    </row>
    <row r="50" spans="3:11" ht="12.75" x14ac:dyDescent="0.2">
      <c r="C50" s="1" t="s">
        <v>48</v>
      </c>
      <c r="D50" s="65">
        <v>259707</v>
      </c>
      <c r="E50" s="82"/>
      <c r="F50" s="69"/>
      <c r="G50" s="70"/>
      <c r="H50" s="65"/>
      <c r="I50" s="82"/>
      <c r="J50" s="66">
        <f>D50</f>
        <v>259707</v>
      </c>
    </row>
    <row r="51" spans="3:11" ht="12.75" x14ac:dyDescent="0.2">
      <c r="C51" s="1"/>
      <c r="D51" s="48"/>
      <c r="F51" s="43"/>
      <c r="H51" s="48"/>
      <c r="J51" s="49"/>
    </row>
    <row r="52" spans="3:11" ht="13.5" thickBot="1" x14ac:dyDescent="0.25">
      <c r="C52" s="1" t="s">
        <v>49</v>
      </c>
      <c r="D52" s="67">
        <f>SUM(D47:D50)</f>
        <v>275157</v>
      </c>
      <c r="E52" s="92"/>
      <c r="F52" s="71"/>
      <c r="G52" s="72"/>
      <c r="H52" s="67"/>
      <c r="I52" s="83"/>
      <c r="J52" s="68"/>
    </row>
    <row r="53" spans="3:11" ht="13.5" thickTop="1" x14ac:dyDescent="0.2">
      <c r="C53" s="32"/>
      <c r="D53" s="32"/>
      <c r="F53" s="43"/>
      <c r="G53" s="48"/>
      <c r="H53" s="48"/>
      <c r="J53" s="48"/>
    </row>
  </sheetData>
  <sortState xmlns:xlrd2="http://schemas.microsoft.com/office/spreadsheetml/2017/richdata2" ref="C19:I25">
    <sortCondition ref="C19:C25"/>
  </sortState>
  <mergeCells count="1">
    <mergeCell ref="D4:J4"/>
  </mergeCells>
  <phoneticPr fontId="4" type="noConversion"/>
  <pageMargins left="0.82677165354330717" right="0.23622047244094491" top="0.94488188976377963" bottom="0.35433070866141736" header="0.11811023622047245" footer="0.31496062992125984"/>
  <pageSetup scale="67" orientation="portrait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Position</vt:lpstr>
      <vt:lpstr>Operations &amp; Acc Net Assets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AGardner</cp:lastModifiedBy>
  <cp:lastPrinted>2018-04-05T14:52:05Z</cp:lastPrinted>
  <dcterms:created xsi:type="dcterms:W3CDTF">2005-12-31T01:35:22Z</dcterms:created>
  <dcterms:modified xsi:type="dcterms:W3CDTF">2019-07-11T19:40:14Z</dcterms:modified>
</cp:coreProperties>
</file>