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ie Karson\OneDrive - Frontier Duty Free Association\FDFA\Allison's doc.s\Financials\Financial Reports 2019\Board Reports\"/>
    </mc:Choice>
  </mc:AlternateContent>
  <xr:revisionPtr revIDLastSave="172" documentId="8_{EBDCAE2B-22FB-41EC-BA6E-217510453AE0}" xr6:coauthVersionLast="41" xr6:coauthVersionMax="41" xr10:uidLastSave="{D7A8C0BA-F4F8-462C-9011-A79BB7E8358D}"/>
  <bookViews>
    <workbookView xWindow="-120" yWindow="-120" windowWidth="29040" windowHeight="15840" xr2:uid="{00000000-000D-0000-FFFF-FFFF00000000}"/>
  </bookViews>
  <sheets>
    <sheet name="Financial Position" sheetId="13" r:id="rId1"/>
    <sheet name="Operations &amp; Acc Net Assets" sheetId="1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1" i="1" l="1"/>
  <c r="D53" i="1"/>
  <c r="H44" i="1"/>
  <c r="H31" i="1"/>
  <c r="H32" i="1"/>
  <c r="H33" i="1"/>
  <c r="H34" i="1"/>
  <c r="H35" i="1"/>
  <c r="H36" i="1"/>
  <c r="H38" i="1"/>
  <c r="H39" i="1"/>
  <c r="H40" i="1"/>
  <c r="H41" i="1"/>
  <c r="H42" i="1"/>
  <c r="H43" i="1"/>
  <c r="H30" i="1"/>
  <c r="H21" i="1"/>
  <c r="H22" i="1"/>
  <c r="H23" i="1"/>
  <c r="H24" i="1"/>
  <c r="H25" i="1"/>
  <c r="H26" i="1"/>
  <c r="H20" i="1"/>
  <c r="H13" i="1"/>
  <c r="H9" i="1"/>
  <c r="H10" i="1"/>
  <c r="H11" i="1"/>
  <c r="H8" i="1"/>
  <c r="J44" i="1" l="1"/>
  <c r="G30" i="1"/>
  <c r="D44" i="1"/>
  <c r="E30" i="1" s="1"/>
  <c r="J27" i="1" l="1"/>
  <c r="J46" i="1" l="1"/>
  <c r="J16" i="1"/>
  <c r="I19" i="1"/>
  <c r="H27" i="1"/>
  <c r="H16" i="1"/>
  <c r="G31" i="1"/>
  <c r="G32" i="1"/>
  <c r="I32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G42" i="1"/>
  <c r="G43" i="1"/>
  <c r="I43" i="1" s="1"/>
  <c r="G33" i="1"/>
  <c r="I33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0" i="1"/>
  <c r="G9" i="1"/>
  <c r="I9" i="1" s="1"/>
  <c r="G10" i="1"/>
  <c r="I10" i="1" s="1"/>
  <c r="G11" i="1"/>
  <c r="I11" i="1" s="1"/>
  <c r="G12" i="1"/>
  <c r="G13" i="1"/>
  <c r="I13" i="1" s="1"/>
  <c r="G14" i="1"/>
  <c r="I14" i="1" s="1"/>
  <c r="G15" i="1"/>
  <c r="I15" i="1" s="1"/>
  <c r="G8" i="1"/>
  <c r="I8" i="1" s="1"/>
  <c r="I31" i="1" l="1"/>
  <c r="G44" i="1"/>
  <c r="J48" i="1"/>
  <c r="G27" i="1"/>
  <c r="I20" i="1"/>
  <c r="H46" i="1"/>
  <c r="H48" i="1" s="1"/>
  <c r="G16" i="1" l="1"/>
  <c r="G46" i="1" l="1"/>
  <c r="G48" i="1" s="1"/>
  <c r="D21" i="13"/>
  <c r="D13" i="13" l="1"/>
  <c r="E21" i="13"/>
  <c r="E13" i="13"/>
  <c r="D23" i="13" l="1"/>
  <c r="F13" i="13"/>
  <c r="F21" i="13"/>
  <c r="E23" i="13"/>
  <c r="E25" i="13" s="1"/>
  <c r="D25" i="13" l="1"/>
  <c r="F25" i="13" s="1"/>
  <c r="F23" i="13"/>
  <c r="E37" i="1" l="1"/>
  <c r="E39" i="1"/>
  <c r="E34" i="1"/>
  <c r="E35" i="1"/>
  <c r="E33" i="1"/>
  <c r="E38" i="1"/>
  <c r="E31" i="1"/>
  <c r="E40" i="1"/>
  <c r="E32" i="1"/>
  <c r="E42" i="1"/>
  <c r="E43" i="1"/>
  <c r="E36" i="1"/>
  <c r="D27" i="1"/>
  <c r="E21" i="1" l="1"/>
  <c r="E24" i="1"/>
  <c r="E25" i="1"/>
  <c r="E20" i="1"/>
  <c r="E26" i="1"/>
  <c r="E22" i="1"/>
  <c r="E23" i="1"/>
  <c r="D46" i="1"/>
  <c r="D16" i="1"/>
  <c r="E9" i="1" l="1"/>
  <c r="E15" i="1"/>
  <c r="E10" i="1"/>
  <c r="E11" i="1"/>
  <c r="E8" i="1"/>
  <c r="E13" i="1"/>
  <c r="E14" i="1"/>
  <c r="D48" i="1"/>
</calcChain>
</file>

<file path=xl/sharedStrings.xml><?xml version="1.0" encoding="utf-8"?>
<sst xmlns="http://schemas.openxmlformats.org/spreadsheetml/2006/main" count="91" uniqueCount="80">
  <si>
    <t>Revenue</t>
  </si>
  <si>
    <t>Membership Revenue</t>
  </si>
  <si>
    <t>Associate Member</t>
  </si>
  <si>
    <t>Gold Standards Committee</t>
  </si>
  <si>
    <t>Interest &amp; Misc. Income</t>
  </si>
  <si>
    <t>Total Revenue</t>
  </si>
  <si>
    <t>Expenses</t>
  </si>
  <si>
    <t>Awareness/Marketing</t>
  </si>
  <si>
    <t>Legal/Bylaw Expense</t>
  </si>
  <si>
    <t>Board of Directors' Expenses</t>
  </si>
  <si>
    <t>Government Relations Committee</t>
  </si>
  <si>
    <t>Subtotal</t>
  </si>
  <si>
    <t>Operating Expenses</t>
  </si>
  <si>
    <t>Office Rent</t>
  </si>
  <si>
    <t>Salaries &amp; Benefits</t>
  </si>
  <si>
    <t>Professional Fees</t>
  </si>
  <si>
    <t>Office &amp; General Expenses</t>
  </si>
  <si>
    <t>Dues &amp; Subscriptions</t>
  </si>
  <si>
    <t>Charitable Donations</t>
  </si>
  <si>
    <t>Insurance</t>
  </si>
  <si>
    <t>Interest &amp; Service Charges</t>
  </si>
  <si>
    <t>Travel &amp; Entertainment</t>
  </si>
  <si>
    <t>Telecommunications</t>
  </si>
  <si>
    <t>Bad Debts</t>
  </si>
  <si>
    <t>Staff Training</t>
  </si>
  <si>
    <t>Total Expense</t>
  </si>
  <si>
    <t>Surplus (Deficit)</t>
  </si>
  <si>
    <t>FDFA Connect Sales</t>
  </si>
  <si>
    <t>Passport Collateral Sales</t>
  </si>
  <si>
    <t>Foreign Exchange Loss/(Gain)</t>
  </si>
  <si>
    <t>Supplier Member</t>
  </si>
  <si>
    <t>Operator Member</t>
  </si>
  <si>
    <t>25th Anniversary Allowance</t>
  </si>
  <si>
    <t>Program Expenses</t>
  </si>
  <si>
    <t>Frontier Duty Free Association</t>
  </si>
  <si>
    <t>Statement of Financial Position</t>
  </si>
  <si>
    <t>Assets</t>
  </si>
  <si>
    <t>Current Assets</t>
  </si>
  <si>
    <t>Cash &amp; Investments</t>
  </si>
  <si>
    <t>Reserve Funds</t>
  </si>
  <si>
    <t>Accounts Receivable</t>
  </si>
  <si>
    <t>Prepaid Expenses</t>
  </si>
  <si>
    <t>Liabilities</t>
  </si>
  <si>
    <t>Current Liabilities</t>
  </si>
  <si>
    <t>Accounts Payable</t>
  </si>
  <si>
    <t>Accruals</t>
  </si>
  <si>
    <t>Unearned Revenue</t>
  </si>
  <si>
    <t>Long-Term Liabilities</t>
  </si>
  <si>
    <t>Accumulated Net Assets</t>
  </si>
  <si>
    <t>Accumulated Net Assets, Beginning of Period</t>
  </si>
  <si>
    <t>Accumulated Net Assets, End of Period</t>
  </si>
  <si>
    <t>Total Liabilities &amp; Net Assets</t>
  </si>
  <si>
    <t>FDFA Buyers Guide</t>
  </si>
  <si>
    <t>Convention (net)</t>
  </si>
  <si>
    <t>Semi-Annual</t>
  </si>
  <si>
    <t>variance</t>
  </si>
  <si>
    <t>Notes</t>
  </si>
  <si>
    <t>var.</t>
  </si>
  <si>
    <t>Store Bags (net)</t>
  </si>
  <si>
    <t>bank fees and cc discounts</t>
  </si>
  <si>
    <t>BOD liability and general commercial coverage</t>
  </si>
  <si>
    <t>Jan-Mar</t>
  </si>
  <si>
    <t>YTD Budget</t>
  </si>
  <si>
    <t>YTD Forcast</t>
  </si>
  <si>
    <t>YTD Actual</t>
  </si>
  <si>
    <t>Jan-Dec</t>
  </si>
  <si>
    <t>prorated based on estimated renewals</t>
  </si>
  <si>
    <t>IT support, courier, fax sub., office storage, supplies</t>
  </si>
  <si>
    <t>2019
Budget</t>
  </si>
  <si>
    <t>Advocacy/PR Services</t>
  </si>
  <si>
    <t>GIC</t>
  </si>
  <si>
    <t>MAR 31 2019</t>
  </si>
  <si>
    <t>MAR 31 
2018 (PY)</t>
  </si>
  <si>
    <t>2019 includes plastic bags payable</t>
  </si>
  <si>
    <t>Office and cell</t>
  </si>
  <si>
    <t xml:space="preserve">Statement of Operations </t>
  </si>
  <si>
    <t>Website updates, hosting, domain renewals</t>
  </si>
  <si>
    <t>Convention Committee</t>
  </si>
  <si>
    <t>2018 included deposits to King Eddy</t>
  </si>
  <si>
    <t>member dues and 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</si>
</sst>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[$-409]mmmm\ d\,\ yyyy;@"/>
    <numFmt numFmtId="167" formatCode="m/d/yy;@"/>
    <numFmt numFmtId="168" formatCode="0.0%"/>
    <numFmt numFmtId="169" formatCode="yyyy\-mm\-dd;@"/>
  </numFmts>
  <fonts count="1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0" xfId="0" applyFont="1"/>
    <xf numFmtId="0" fontId="9" fillId="0" borderId="0" xfId="2" applyFont="1"/>
    <xf numFmtId="0" fontId="1" fillId="0" borderId="0" xfId="2"/>
    <xf numFmtId="0" fontId="2" fillId="0" borderId="0" xfId="2" applyFont="1"/>
    <xf numFmtId="0" fontId="2" fillId="0" borderId="0" xfId="0" applyFont="1"/>
    <xf numFmtId="0" fontId="7" fillId="0" borderId="0" xfId="2" applyFont="1"/>
    <xf numFmtId="0" fontId="7" fillId="0" borderId="0" xfId="0" applyFont="1"/>
    <xf numFmtId="0" fontId="11" fillId="0" borderId="0" xfId="2" applyFont="1"/>
    <xf numFmtId="165" fontId="7" fillId="0" borderId="0" xfId="1" applyNumberFormat="1" applyFont="1"/>
    <xf numFmtId="165" fontId="7" fillId="0" borderId="3" xfId="1" applyNumberFormat="1" applyFont="1" applyBorder="1"/>
    <xf numFmtId="165" fontId="7" fillId="0" borderId="4" xfId="0" applyNumberFormat="1" applyFont="1" applyBorder="1"/>
    <xf numFmtId="165" fontId="7" fillId="0" borderId="3" xfId="3" applyNumberFormat="1" applyFont="1" applyBorder="1"/>
    <xf numFmtId="0" fontId="1" fillId="0" borderId="0" xfId="2" applyAlignment="1">
      <alignment horizontal="left"/>
    </xf>
    <xf numFmtId="165" fontId="7" fillId="0" borderId="0" xfId="3" applyNumberFormat="1" applyFont="1"/>
    <xf numFmtId="0" fontId="13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9" fontId="8" fillId="0" borderId="0" xfId="4" applyFont="1" applyAlignment="1">
      <alignment horizontal="center" vertical="center"/>
    </xf>
    <xf numFmtId="168" fontId="8" fillId="0" borderId="0" xfId="4" applyNumberFormat="1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166" fontId="2" fillId="0" borderId="3" xfId="2" applyNumberFormat="1" applyFont="1" applyBorder="1" applyAlignment="1">
      <alignment horizontal="center" vertical="center" wrapText="1"/>
    </xf>
    <xf numFmtId="167" fontId="2" fillId="0" borderId="3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165" fontId="7" fillId="0" borderId="0" xfId="3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14" fillId="0" borderId="0" xfId="0" quotePrefix="1" applyFont="1" applyAlignment="1">
      <alignment horizontal="center"/>
    </xf>
    <xf numFmtId="0" fontId="14" fillId="0" borderId="0" xfId="0" quotePrefix="1" applyFont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65" fontId="4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9" fontId="17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165" fontId="17" fillId="0" borderId="0" xfId="1" applyNumberFormat="1" applyFont="1" applyAlignment="1">
      <alignment horizontal="right"/>
    </xf>
    <xf numFmtId="0" fontId="1" fillId="0" borderId="0" xfId="0" applyFont="1" applyAlignment="1">
      <alignment horizontal="left" vertical="center" indent="1"/>
    </xf>
    <xf numFmtId="3" fontId="1" fillId="0" borderId="0" xfId="0" applyNumberFormat="1" applyFont="1"/>
    <xf numFmtId="9" fontId="17" fillId="0" borderId="0" xfId="1" applyNumberFormat="1" applyFont="1"/>
    <xf numFmtId="165" fontId="1" fillId="0" borderId="0" xfId="1" applyNumberFormat="1"/>
    <xf numFmtId="9" fontId="17" fillId="0" borderId="0" xfId="4" applyFont="1" applyAlignment="1">
      <alignment horizontal="center"/>
    </xf>
    <xf numFmtId="165" fontId="1" fillId="0" borderId="0" xfId="1" applyNumberFormat="1" applyAlignment="1">
      <alignment horizontal="right"/>
    </xf>
    <xf numFmtId="0" fontId="1" fillId="0" borderId="0" xfId="0" applyFont="1" applyAlignment="1">
      <alignment horizontal="left" indent="1"/>
    </xf>
    <xf numFmtId="168" fontId="17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Alignment="1">
      <alignment horizontal="right"/>
    </xf>
    <xf numFmtId="165" fontId="1" fillId="0" borderId="0" xfId="1" applyNumberFormat="1" applyAlignment="1">
      <alignment horizontal="center"/>
    </xf>
    <xf numFmtId="3" fontId="1" fillId="0" borderId="0" xfId="1" applyNumberFormat="1"/>
    <xf numFmtId="9" fontId="17" fillId="0" borderId="0" xfId="4" applyFont="1"/>
    <xf numFmtId="3" fontId="4" fillId="0" borderId="0" xfId="0" applyNumberFormat="1" applyFont="1"/>
    <xf numFmtId="168" fontId="17" fillId="0" borderId="0" xfId="4" applyNumberFormat="1" applyFont="1"/>
    <xf numFmtId="9" fontId="1" fillId="0" borderId="0" xfId="4" applyFont="1" applyAlignment="1">
      <alignment horizontal="center"/>
    </xf>
    <xf numFmtId="165" fontId="4" fillId="0" borderId="1" xfId="1" applyNumberFormat="1" applyFont="1" applyBorder="1"/>
    <xf numFmtId="165" fontId="16" fillId="0" borderId="1" xfId="1" applyNumberFormat="1" applyFont="1" applyBorder="1"/>
    <xf numFmtId="0" fontId="1" fillId="0" borderId="1" xfId="0" applyFont="1" applyBorder="1"/>
    <xf numFmtId="165" fontId="4" fillId="0" borderId="1" xfId="1" applyNumberFormat="1" applyFont="1" applyBorder="1" applyAlignment="1">
      <alignment horizontal="right"/>
    </xf>
    <xf numFmtId="165" fontId="4" fillId="0" borderId="5" xfId="1" applyNumberFormat="1" applyFont="1" applyBorder="1"/>
    <xf numFmtId="165" fontId="16" fillId="0" borderId="5" xfId="1" applyNumberFormat="1" applyFont="1" applyBorder="1"/>
    <xf numFmtId="0" fontId="4" fillId="0" borderId="5" xfId="0" applyFont="1" applyBorder="1"/>
    <xf numFmtId="165" fontId="4" fillId="0" borderId="5" xfId="1" applyNumberFormat="1" applyFont="1" applyBorder="1" applyAlignment="1">
      <alignment horizontal="right"/>
    </xf>
    <xf numFmtId="165" fontId="1" fillId="0" borderId="2" xfId="0" applyNumberFormat="1" applyFont="1" applyBorder="1"/>
    <xf numFmtId="0" fontId="1" fillId="0" borderId="2" xfId="0" applyFont="1" applyBorder="1"/>
    <xf numFmtId="165" fontId="1" fillId="0" borderId="2" xfId="1" applyNumberFormat="1" applyBorder="1" applyAlignment="1">
      <alignment horizontal="right"/>
    </xf>
    <xf numFmtId="165" fontId="1" fillId="0" borderId="4" xfId="0" applyNumberFormat="1" applyFont="1" applyBorder="1"/>
    <xf numFmtId="165" fontId="1" fillId="0" borderId="4" xfId="1" applyNumberFormat="1" applyBorder="1" applyAlignment="1">
      <alignment horizontal="right"/>
    </xf>
    <xf numFmtId="0" fontId="17" fillId="0" borderId="2" xfId="0" applyFont="1" applyBorder="1"/>
    <xf numFmtId="0" fontId="6" fillId="0" borderId="2" xfId="0" applyFont="1" applyBorder="1"/>
    <xf numFmtId="0" fontId="17" fillId="0" borderId="4" xfId="0" applyFont="1" applyBorder="1"/>
    <xf numFmtId="0" fontId="6" fillId="0" borderId="4" xfId="0" applyFont="1" applyBorder="1"/>
    <xf numFmtId="169" fontId="9" fillId="0" borderId="0" xfId="0" applyNumberFormat="1" applyFont="1" applyAlignment="1">
      <alignment horizontal="left"/>
    </xf>
    <xf numFmtId="169" fontId="9" fillId="0" borderId="0" xfId="2" applyNumberFormat="1" applyFont="1" applyAlignment="1">
      <alignment horizontal="left"/>
    </xf>
    <xf numFmtId="169" fontId="1" fillId="0" borderId="0" xfId="2" applyNumberFormat="1" applyAlignment="1">
      <alignment horizontal="left"/>
    </xf>
    <xf numFmtId="0" fontId="2" fillId="0" borderId="0" xfId="0" applyFont="1" applyAlignment="1">
      <alignment horizontal="center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Normal="100" workbookViewId="0">
      <selection activeCell="D18" sqref="D18"/>
    </sheetView>
  </sheetViews>
  <sheetFormatPr defaultRowHeight="12.75" x14ac:dyDescent="0.2"/>
  <cols>
    <col min="1" max="1" width="5" customWidth="1"/>
    <col min="2" max="2" width="23.42578125" customWidth="1"/>
    <col min="3" max="3" width="2.28515625" customWidth="1"/>
    <col min="4" max="4" width="13.140625" customWidth="1"/>
    <col min="5" max="5" width="13.5703125" customWidth="1"/>
    <col min="6" max="6" width="7.7109375" style="19" customWidth="1"/>
    <col min="7" max="7" width="46.85546875" style="25" customWidth="1"/>
  </cols>
  <sheetData>
    <row r="1" spans="1:7" ht="15.75" x14ac:dyDescent="0.25">
      <c r="A1" s="4" t="s">
        <v>34</v>
      </c>
      <c r="B1" s="4"/>
      <c r="C1" s="4"/>
      <c r="D1" s="4"/>
      <c r="E1" s="4"/>
    </row>
    <row r="2" spans="1:7" ht="15.75" x14ac:dyDescent="0.25">
      <c r="A2" s="4" t="s">
        <v>35</v>
      </c>
      <c r="B2" s="4"/>
      <c r="C2" s="4"/>
      <c r="D2" s="4"/>
      <c r="E2" s="4"/>
    </row>
    <row r="3" spans="1:7" ht="15.75" x14ac:dyDescent="0.25">
      <c r="A3" s="85">
        <v>43555</v>
      </c>
      <c r="B3" s="86"/>
      <c r="C3" s="86"/>
      <c r="D3" s="15"/>
      <c r="E3" s="4"/>
    </row>
    <row r="4" spans="1:7" ht="24" customHeight="1" x14ac:dyDescent="0.2">
      <c r="A4" s="5"/>
      <c r="B4" s="5"/>
      <c r="C4" s="5"/>
      <c r="D4" s="5"/>
      <c r="E4" s="5"/>
    </row>
    <row r="5" spans="1:7" s="1" customFormat="1" ht="30.75" thickBot="1" x14ac:dyDescent="0.3">
      <c r="A5" s="6"/>
      <c r="B5" s="6"/>
      <c r="C5" s="6"/>
      <c r="D5" s="27" t="s">
        <v>71</v>
      </c>
      <c r="E5" s="28" t="s">
        <v>72</v>
      </c>
      <c r="F5" s="20" t="s">
        <v>57</v>
      </c>
      <c r="G5" s="24" t="s">
        <v>56</v>
      </c>
    </row>
    <row r="6" spans="1:7" ht="15" x14ac:dyDescent="0.25">
      <c r="A6" s="6" t="s">
        <v>36</v>
      </c>
      <c r="B6" s="8"/>
      <c r="C6" s="8"/>
      <c r="D6" s="8"/>
      <c r="E6" s="8"/>
      <c r="G6" s="26"/>
    </row>
    <row r="7" spans="1:7" ht="22.5" customHeight="1" x14ac:dyDescent="0.25">
      <c r="A7" s="6"/>
      <c r="B7" s="10" t="s">
        <v>37</v>
      </c>
      <c r="C7" s="8"/>
      <c r="D7" s="8"/>
      <c r="E7" s="8"/>
      <c r="G7" s="26"/>
    </row>
    <row r="8" spans="1:7" ht="26.25" customHeight="1" x14ac:dyDescent="0.2">
      <c r="A8" s="8"/>
      <c r="B8" s="8" t="s">
        <v>38</v>
      </c>
      <c r="C8" s="8"/>
      <c r="D8" s="16">
        <v>227675</v>
      </c>
      <c r="E8" s="11">
        <v>64427</v>
      </c>
    </row>
    <row r="9" spans="1:7" ht="21.95" customHeight="1" x14ac:dyDescent="0.2">
      <c r="A9" s="8"/>
      <c r="B9" s="8" t="s">
        <v>39</v>
      </c>
      <c r="C9" s="8"/>
      <c r="D9" s="16">
        <v>75000</v>
      </c>
      <c r="E9" s="11"/>
      <c r="G9" s="33" t="s">
        <v>70</v>
      </c>
    </row>
    <row r="10" spans="1:7" ht="21.95" customHeight="1" x14ac:dyDescent="0.2">
      <c r="A10" s="8"/>
      <c r="B10" s="8" t="s">
        <v>40</v>
      </c>
      <c r="C10" s="8"/>
      <c r="D10" s="16">
        <v>124417</v>
      </c>
      <c r="E10" s="11">
        <v>179561</v>
      </c>
      <c r="G10" s="26" t="s">
        <v>79</v>
      </c>
    </row>
    <row r="11" spans="1:7" ht="21.95" customHeight="1" x14ac:dyDescent="0.2">
      <c r="A11" s="8"/>
      <c r="B11" s="8" t="s">
        <v>41</v>
      </c>
      <c r="C11" s="8"/>
      <c r="D11" s="16">
        <v>4613</v>
      </c>
      <c r="E11" s="11">
        <v>40185</v>
      </c>
      <c r="G11" s="32" t="s">
        <v>78</v>
      </c>
    </row>
    <row r="12" spans="1:7" ht="14.25" x14ac:dyDescent="0.2">
      <c r="A12" s="8"/>
      <c r="B12" s="8"/>
      <c r="C12" s="8"/>
      <c r="D12" s="16"/>
      <c r="E12" s="9"/>
      <c r="G12" s="26"/>
    </row>
    <row r="13" spans="1:7" ht="15" thickBot="1" x14ac:dyDescent="0.25">
      <c r="A13" s="8"/>
      <c r="B13" s="10"/>
      <c r="C13" s="8"/>
      <c r="D13" s="14">
        <f>SUM(D8:D12)</f>
        <v>431705</v>
      </c>
      <c r="E13" s="12">
        <f>SUM(E8:E11)</f>
        <v>284173</v>
      </c>
      <c r="F13" s="21">
        <f>(D13-E13)/E13</f>
        <v>0.51916262276852476</v>
      </c>
      <c r="G13" s="26"/>
    </row>
    <row r="14" spans="1:7" ht="14.25" x14ac:dyDescent="0.2">
      <c r="A14" s="8"/>
      <c r="B14" s="8"/>
      <c r="C14" s="8"/>
      <c r="D14" s="16"/>
      <c r="E14" s="11"/>
      <c r="G14" s="26"/>
    </row>
    <row r="15" spans="1:7" ht="15" x14ac:dyDescent="0.25">
      <c r="A15" s="6" t="s">
        <v>42</v>
      </c>
      <c r="B15" s="8"/>
      <c r="C15" s="8"/>
      <c r="D15" s="16"/>
      <c r="E15" s="11"/>
      <c r="G15" s="26"/>
    </row>
    <row r="16" spans="1:7" ht="21.95" customHeight="1" x14ac:dyDescent="0.2">
      <c r="A16" s="8"/>
      <c r="B16" s="10" t="s">
        <v>43</v>
      </c>
      <c r="C16" s="8"/>
      <c r="D16" s="16"/>
      <c r="E16" s="11"/>
      <c r="G16" s="26"/>
    </row>
    <row r="17" spans="1:7" ht="21.95" customHeight="1" x14ac:dyDescent="0.2">
      <c r="A17" s="8"/>
      <c r="B17" s="8" t="s">
        <v>44</v>
      </c>
      <c r="C17" s="8"/>
      <c r="D17" s="16">
        <v>76037</v>
      </c>
      <c r="E17" s="11">
        <v>14237</v>
      </c>
      <c r="G17" s="32" t="s">
        <v>73</v>
      </c>
    </row>
    <row r="18" spans="1:7" ht="21.95" customHeight="1" x14ac:dyDescent="0.2">
      <c r="A18" s="8"/>
      <c r="B18" s="8" t="s">
        <v>45</v>
      </c>
      <c r="C18" s="8"/>
      <c r="D18" s="16">
        <v>4000</v>
      </c>
      <c r="E18" s="11">
        <v>4000</v>
      </c>
      <c r="G18" s="26"/>
    </row>
    <row r="19" spans="1:7" ht="21.95" customHeight="1" x14ac:dyDescent="0.2">
      <c r="A19" s="8"/>
      <c r="B19" s="29" t="s">
        <v>46</v>
      </c>
      <c r="C19" s="29"/>
      <c r="D19" s="30">
        <v>126925</v>
      </c>
      <c r="E19" s="31">
        <v>129986</v>
      </c>
      <c r="G19" s="26"/>
    </row>
    <row r="20" spans="1:7" ht="14.25" x14ac:dyDescent="0.2">
      <c r="A20" s="8"/>
      <c r="B20" s="8"/>
      <c r="C20" s="8"/>
      <c r="D20" s="16"/>
      <c r="E20" s="11"/>
      <c r="G20" s="26"/>
    </row>
    <row r="21" spans="1:7" ht="18" customHeight="1" thickBot="1" x14ac:dyDescent="0.25">
      <c r="A21" s="8"/>
      <c r="B21" s="10" t="s">
        <v>47</v>
      </c>
      <c r="C21" s="8"/>
      <c r="D21" s="14">
        <f>SUM(D17:D20)</f>
        <v>206962</v>
      </c>
      <c r="E21" s="12">
        <f>SUM(E17:E19)</f>
        <v>148223</v>
      </c>
      <c r="F21" s="21">
        <f>(D21-E21)/E21</f>
        <v>0.3962880254751287</v>
      </c>
      <c r="G21" s="26"/>
    </row>
    <row r="22" spans="1:7" ht="14.25" x14ac:dyDescent="0.2">
      <c r="A22" s="8"/>
      <c r="B22" s="8"/>
      <c r="C22" s="8"/>
      <c r="D22" s="16"/>
      <c r="E22" s="11"/>
      <c r="F22" s="21"/>
      <c r="G22" s="26"/>
    </row>
    <row r="23" spans="1:7" ht="23.25" customHeight="1" thickBot="1" x14ac:dyDescent="0.3">
      <c r="A23" s="6" t="s">
        <v>48</v>
      </c>
      <c r="B23" s="8"/>
      <c r="C23" s="8"/>
      <c r="D23" s="14">
        <f>D13-D21</f>
        <v>224743</v>
      </c>
      <c r="E23" s="12">
        <f>E13-E21</f>
        <v>135950</v>
      </c>
      <c r="F23" s="22">
        <f>(D23-E23)/E23</f>
        <v>0.6531298271423317</v>
      </c>
      <c r="G23" s="26"/>
    </row>
    <row r="24" spans="1:7" ht="21.75" customHeight="1" x14ac:dyDescent="0.2">
      <c r="A24" s="9"/>
      <c r="B24" s="9"/>
      <c r="C24" s="9"/>
      <c r="D24" s="9"/>
      <c r="E24" s="11"/>
      <c r="F24" s="21"/>
      <c r="G24" s="26"/>
    </row>
    <row r="25" spans="1:7" ht="21.75" customHeight="1" thickBot="1" x14ac:dyDescent="0.3">
      <c r="A25" s="7" t="s">
        <v>51</v>
      </c>
      <c r="B25" s="9"/>
      <c r="C25" s="9"/>
      <c r="D25" s="13">
        <f>SUM(D21:D23)</f>
        <v>431705</v>
      </c>
      <c r="E25" s="13">
        <f>SUM(E21:E23)</f>
        <v>284173</v>
      </c>
      <c r="F25" s="21">
        <f>(D25-E25)/E25</f>
        <v>0.51916262276852476</v>
      </c>
      <c r="G25" s="26"/>
    </row>
    <row r="26" spans="1:7" ht="13.5" thickTop="1" x14ac:dyDescent="0.2">
      <c r="G26" s="26"/>
    </row>
    <row r="27" spans="1:7" x14ac:dyDescent="0.2">
      <c r="G27" s="26"/>
    </row>
  </sheetData>
  <mergeCells count="1">
    <mergeCell ref="A3:C3"/>
  </mergeCells>
  <pageMargins left="0.51181102362204722" right="0.51181102362204722" top="0.74803149606299213" bottom="0.74803149606299213" header="0.31496062992125984" footer="0.31496062992125984"/>
  <pageSetup scale="8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opLeftCell="C13" zoomScaleNormal="100" workbookViewId="0">
      <selection activeCell="K21" sqref="K21"/>
    </sheetView>
  </sheetViews>
  <sheetFormatPr defaultColWidth="9.28515625" defaultRowHeight="14.25" x14ac:dyDescent="0.2"/>
  <cols>
    <col min="1" max="1" width="2.28515625" style="2" hidden="1" customWidth="1"/>
    <col min="2" max="2" width="2.5703125" style="2" hidden="1" customWidth="1"/>
    <col min="3" max="3" width="42.28515625" style="2" customWidth="1"/>
    <col min="4" max="4" width="10" style="9" customWidth="1"/>
    <col min="5" max="5" width="5.7109375" style="23" customWidth="1"/>
    <col min="6" max="6" width="2.140625" style="23" customWidth="1"/>
    <col min="7" max="7" width="9.85546875" style="2" customWidth="1"/>
    <col min="8" max="8" width="9.7109375" style="2" customWidth="1"/>
    <col min="9" max="9" width="7.28515625" style="3" customWidth="1"/>
    <col min="10" max="10" width="9.7109375" style="11" customWidth="1"/>
    <col min="11" max="11" width="45.42578125" style="36" customWidth="1"/>
    <col min="12" max="16384" width="9.28515625" style="2"/>
  </cols>
  <sheetData>
    <row r="1" spans="2:11" ht="15.75" x14ac:dyDescent="0.25">
      <c r="C1" s="4" t="s">
        <v>34</v>
      </c>
    </row>
    <row r="2" spans="2:11" ht="15.75" x14ac:dyDescent="0.25">
      <c r="C2" s="18" t="s">
        <v>75</v>
      </c>
    </row>
    <row r="3" spans="2:11" ht="15.75" x14ac:dyDescent="0.25">
      <c r="C3" s="84">
        <v>43555</v>
      </c>
    </row>
    <row r="4" spans="2:11" ht="19.5" customHeight="1" x14ac:dyDescent="0.25">
      <c r="C4" s="17"/>
      <c r="D4" s="87"/>
      <c r="E4" s="87"/>
      <c r="F4" s="87"/>
      <c r="G4" s="87"/>
      <c r="H4" s="87"/>
      <c r="I4" s="87"/>
      <c r="J4" s="87"/>
    </row>
    <row r="5" spans="2:11" s="9" customFormat="1" ht="40.5" customHeight="1" thickBot="1" x14ac:dyDescent="0.3">
      <c r="C5" s="1"/>
      <c r="D5" s="40" t="s">
        <v>68</v>
      </c>
      <c r="E5" s="41"/>
      <c r="F5" s="41"/>
      <c r="G5" s="40" t="s">
        <v>62</v>
      </c>
      <c r="H5" s="40" t="s">
        <v>63</v>
      </c>
      <c r="I5" s="42"/>
      <c r="J5" s="43" t="s">
        <v>64</v>
      </c>
      <c r="K5" s="37" t="s">
        <v>56</v>
      </c>
    </row>
    <row r="6" spans="2:11" ht="18" customHeight="1" x14ac:dyDescent="0.2">
      <c r="C6" s="44"/>
      <c r="D6" s="45" t="s">
        <v>65</v>
      </c>
      <c r="E6" s="46"/>
      <c r="F6" s="46"/>
      <c r="G6" s="45" t="s">
        <v>61</v>
      </c>
      <c r="H6" s="45" t="s">
        <v>61</v>
      </c>
      <c r="I6" s="47" t="s">
        <v>55</v>
      </c>
      <c r="J6" s="45" t="s">
        <v>61</v>
      </c>
      <c r="K6" s="26"/>
    </row>
    <row r="7" spans="2:11" ht="16.149999999999999" customHeight="1" x14ac:dyDescent="0.2">
      <c r="B7" s="2" t="s">
        <v>1</v>
      </c>
      <c r="C7" s="1" t="s">
        <v>0</v>
      </c>
      <c r="D7" s="35"/>
      <c r="E7" s="48"/>
      <c r="F7" s="48"/>
      <c r="G7" s="35"/>
      <c r="H7" s="35"/>
      <c r="I7" s="49"/>
      <c r="J7" s="50"/>
      <c r="K7" s="26"/>
    </row>
    <row r="8" spans="2:11" ht="17.100000000000001" customHeight="1" x14ac:dyDescent="0.2">
      <c r="B8" s="34"/>
      <c r="C8" s="51" t="s">
        <v>31</v>
      </c>
      <c r="D8" s="52">
        <v>86900</v>
      </c>
      <c r="E8" s="53">
        <f>D8/D$16</f>
        <v>0.29487614523243977</v>
      </c>
      <c r="F8" s="53"/>
      <c r="G8" s="54">
        <f>D8*0.25</f>
        <v>21725</v>
      </c>
      <c r="H8" s="54">
        <f>G8</f>
        <v>21725</v>
      </c>
      <c r="I8" s="55">
        <f>(H8-G8)/G8</f>
        <v>0</v>
      </c>
      <c r="J8" s="56">
        <v>21725</v>
      </c>
      <c r="K8" s="26" t="s">
        <v>66</v>
      </c>
    </row>
    <row r="9" spans="2:11" ht="17.100000000000001" customHeight="1" x14ac:dyDescent="0.2">
      <c r="C9" s="57" t="s">
        <v>30</v>
      </c>
      <c r="D9" s="52">
        <v>60000</v>
      </c>
      <c r="E9" s="53">
        <f t="shared" ref="E9:E15" si="0">D9/D$16</f>
        <v>0.20359687818120123</v>
      </c>
      <c r="F9" s="53"/>
      <c r="G9" s="54">
        <f t="shared" ref="G9:G15" si="1">D9*0.25</f>
        <v>15000</v>
      </c>
      <c r="H9" s="54">
        <f t="shared" ref="H9:H11" si="2">G9</f>
        <v>15000</v>
      </c>
      <c r="I9" s="55">
        <f t="shared" ref="I9:I26" si="3">(H9-G9)/G9</f>
        <v>0</v>
      </c>
      <c r="J9" s="56">
        <v>15800</v>
      </c>
      <c r="K9" s="26" t="s">
        <v>66</v>
      </c>
    </row>
    <row r="10" spans="2:11" ht="17.100000000000001" customHeight="1" x14ac:dyDescent="0.2">
      <c r="C10" s="57" t="s">
        <v>2</v>
      </c>
      <c r="D10" s="52">
        <v>11000</v>
      </c>
      <c r="E10" s="53">
        <f t="shared" si="0"/>
        <v>3.7326094333220226E-2</v>
      </c>
      <c r="F10" s="53"/>
      <c r="G10" s="54">
        <f t="shared" si="1"/>
        <v>2750</v>
      </c>
      <c r="H10" s="54">
        <f t="shared" si="2"/>
        <v>2750</v>
      </c>
      <c r="I10" s="55">
        <f t="shared" si="3"/>
        <v>0</v>
      </c>
      <c r="J10" s="56">
        <v>2900</v>
      </c>
      <c r="K10" s="26" t="s">
        <v>66</v>
      </c>
    </row>
    <row r="11" spans="2:11" ht="17.100000000000001" customHeight="1" x14ac:dyDescent="0.2">
      <c r="B11" s="2" t="s">
        <v>27</v>
      </c>
      <c r="C11" s="57" t="s">
        <v>52</v>
      </c>
      <c r="D11" s="52">
        <v>500</v>
      </c>
      <c r="E11" s="58">
        <f t="shared" si="0"/>
        <v>1.6966406515100101E-3</v>
      </c>
      <c r="F11" s="58"/>
      <c r="G11" s="54">
        <f t="shared" si="1"/>
        <v>125</v>
      </c>
      <c r="H11" s="54">
        <f t="shared" si="2"/>
        <v>125</v>
      </c>
      <c r="I11" s="55">
        <f t="shared" si="3"/>
        <v>0</v>
      </c>
      <c r="J11" s="56">
        <v>0</v>
      </c>
      <c r="K11" s="26"/>
    </row>
    <row r="12" spans="2:11" ht="17.100000000000001" customHeight="1" x14ac:dyDescent="0.2">
      <c r="B12" s="2" t="s">
        <v>28</v>
      </c>
      <c r="C12" s="57"/>
      <c r="D12" s="35"/>
      <c r="E12" s="53"/>
      <c r="F12" s="53"/>
      <c r="G12" s="54">
        <f t="shared" si="1"/>
        <v>0</v>
      </c>
      <c r="H12" s="54"/>
      <c r="I12" s="55"/>
      <c r="J12" s="56"/>
      <c r="K12" s="26"/>
    </row>
    <row r="13" spans="2:11" ht="17.100000000000001" customHeight="1" x14ac:dyDescent="0.2">
      <c r="C13" s="57" t="s">
        <v>53</v>
      </c>
      <c r="D13" s="52">
        <v>135000</v>
      </c>
      <c r="E13" s="53">
        <f t="shared" si="0"/>
        <v>0.45809297590770276</v>
      </c>
      <c r="F13" s="53"/>
      <c r="G13" s="54">
        <f t="shared" si="1"/>
        <v>33750</v>
      </c>
      <c r="H13" s="54">
        <f>G13</f>
        <v>33750</v>
      </c>
      <c r="I13" s="55">
        <f t="shared" si="3"/>
        <v>0</v>
      </c>
      <c r="J13" s="56">
        <v>0</v>
      </c>
      <c r="K13" s="26"/>
    </row>
    <row r="14" spans="2:11" ht="17.100000000000001" customHeight="1" x14ac:dyDescent="0.2">
      <c r="C14" s="57" t="s">
        <v>58</v>
      </c>
      <c r="D14" s="52">
        <v>600</v>
      </c>
      <c r="E14" s="58">
        <f t="shared" si="0"/>
        <v>2.0359687818120122E-3</v>
      </c>
      <c r="F14" s="58"/>
      <c r="G14" s="54">
        <f t="shared" si="1"/>
        <v>150</v>
      </c>
      <c r="H14" s="54">
        <v>135</v>
      </c>
      <c r="I14" s="55">
        <f t="shared" si="3"/>
        <v>-0.1</v>
      </c>
      <c r="J14" s="56">
        <v>444</v>
      </c>
      <c r="K14" s="26"/>
    </row>
    <row r="15" spans="2:11" ht="17.100000000000001" customHeight="1" x14ac:dyDescent="0.2">
      <c r="B15" s="2" t="s">
        <v>4</v>
      </c>
      <c r="C15" s="57" t="s">
        <v>4</v>
      </c>
      <c r="D15" s="52">
        <v>700</v>
      </c>
      <c r="E15" s="58">
        <f t="shared" si="0"/>
        <v>2.3752969121140144E-3</v>
      </c>
      <c r="F15" s="58"/>
      <c r="G15" s="54">
        <f t="shared" si="1"/>
        <v>175</v>
      </c>
      <c r="H15" s="54">
        <v>100</v>
      </c>
      <c r="I15" s="55">
        <f t="shared" si="3"/>
        <v>-0.42857142857142855</v>
      </c>
      <c r="J15" s="56">
        <v>325</v>
      </c>
      <c r="K15" s="26"/>
    </row>
    <row r="16" spans="2:11" s="35" customFormat="1" ht="17.100000000000001" customHeight="1" x14ac:dyDescent="0.2">
      <c r="C16" s="1" t="s">
        <v>5</v>
      </c>
      <c r="D16" s="59">
        <f>SUM(D8:D15)</f>
        <v>294700</v>
      </c>
      <c r="E16" s="59"/>
      <c r="F16" s="59"/>
      <c r="G16" s="59">
        <f>SUM(G8:G15)</f>
        <v>73675</v>
      </c>
      <c r="H16" s="59">
        <f>SUM(H8:H15)</f>
        <v>73585</v>
      </c>
      <c r="I16" s="55"/>
      <c r="J16" s="60">
        <f>SUM(J8:J15)</f>
        <v>41194</v>
      </c>
      <c r="K16" s="26"/>
    </row>
    <row r="17" spans="1:11" ht="18" customHeight="1" x14ac:dyDescent="0.2">
      <c r="C17" s="35"/>
      <c r="D17" s="35"/>
      <c r="E17" s="48"/>
      <c r="F17" s="48"/>
      <c r="G17" s="54"/>
      <c r="H17" s="54"/>
      <c r="I17" s="55"/>
      <c r="J17" s="56"/>
      <c r="K17" s="26"/>
    </row>
    <row r="18" spans="1:11" ht="18" customHeight="1" x14ac:dyDescent="0.2">
      <c r="A18" s="1" t="s">
        <v>6</v>
      </c>
      <c r="C18" s="1" t="s">
        <v>33</v>
      </c>
      <c r="D18" s="35"/>
      <c r="E18" s="48"/>
      <c r="F18" s="48"/>
      <c r="G18" s="54"/>
      <c r="H18" s="54"/>
      <c r="I18" s="55"/>
      <c r="J18" s="61"/>
      <c r="K18" s="26"/>
    </row>
    <row r="19" spans="1:11" ht="16.149999999999999" hidden="1" customHeight="1" x14ac:dyDescent="0.2">
      <c r="A19" s="1"/>
      <c r="C19" s="35" t="s">
        <v>32</v>
      </c>
      <c r="D19" s="35"/>
      <c r="E19" s="48"/>
      <c r="F19" s="48"/>
      <c r="G19" s="54"/>
      <c r="H19" s="54"/>
      <c r="I19" s="55" t="e">
        <f t="shared" si="3"/>
        <v>#DIV/0!</v>
      </c>
      <c r="J19" s="61"/>
      <c r="K19" s="26"/>
    </row>
    <row r="20" spans="1:11" ht="17.100000000000001" customHeight="1" x14ac:dyDescent="0.2">
      <c r="C20" s="57" t="s">
        <v>7</v>
      </c>
      <c r="D20" s="62">
        <v>2000</v>
      </c>
      <c r="E20" s="63">
        <f t="shared" ref="E20:E26" si="4">D20/D$27</f>
        <v>4.3620501635768812E-2</v>
      </c>
      <c r="F20" s="63"/>
      <c r="G20" s="54">
        <f>D20*0.25</f>
        <v>500</v>
      </c>
      <c r="H20" s="54">
        <f>G20</f>
        <v>500</v>
      </c>
      <c r="I20" s="55">
        <f t="shared" si="3"/>
        <v>0</v>
      </c>
      <c r="J20" s="56">
        <v>1525</v>
      </c>
      <c r="K20" s="26" t="s">
        <v>76</v>
      </c>
    </row>
    <row r="21" spans="1:11" ht="17.100000000000001" customHeight="1" x14ac:dyDescent="0.2">
      <c r="C21" s="57" t="s">
        <v>9</v>
      </c>
      <c r="D21" s="62">
        <v>9000</v>
      </c>
      <c r="E21" s="63">
        <f t="shared" si="4"/>
        <v>0.19629225736095965</v>
      </c>
      <c r="F21" s="63"/>
      <c r="G21" s="54">
        <f t="shared" ref="G21:G26" si="5">D21*0.25</f>
        <v>2250</v>
      </c>
      <c r="H21" s="54">
        <f t="shared" ref="H21:H26" si="6">G21</f>
        <v>2250</v>
      </c>
      <c r="I21" s="55">
        <f t="shared" si="3"/>
        <v>0</v>
      </c>
      <c r="J21" s="56">
        <v>5406</v>
      </c>
      <c r="K21" s="26"/>
    </row>
    <row r="22" spans="1:11" ht="17.100000000000001" customHeight="1" x14ac:dyDescent="0.2">
      <c r="C22" s="57" t="s">
        <v>77</v>
      </c>
      <c r="D22" s="62">
        <v>3500</v>
      </c>
      <c r="E22" s="63">
        <f t="shared" si="4"/>
        <v>7.6335877862595422E-2</v>
      </c>
      <c r="F22" s="63"/>
      <c r="G22" s="54">
        <f t="shared" si="5"/>
        <v>875</v>
      </c>
      <c r="H22" s="54">
        <f t="shared" si="6"/>
        <v>875</v>
      </c>
      <c r="I22" s="55">
        <f t="shared" si="3"/>
        <v>0</v>
      </c>
      <c r="J22" s="56">
        <v>0</v>
      </c>
      <c r="K22" s="26"/>
    </row>
    <row r="23" spans="1:11" ht="17.100000000000001" customHeight="1" x14ac:dyDescent="0.2">
      <c r="C23" s="57" t="s">
        <v>3</v>
      </c>
      <c r="D23" s="62">
        <v>500</v>
      </c>
      <c r="E23" s="63">
        <f t="shared" si="4"/>
        <v>1.0905125408942203E-2</v>
      </c>
      <c r="F23" s="63"/>
      <c r="G23" s="54">
        <f t="shared" si="5"/>
        <v>125</v>
      </c>
      <c r="H23" s="54">
        <f t="shared" si="6"/>
        <v>125</v>
      </c>
      <c r="I23" s="55">
        <f t="shared" si="3"/>
        <v>0</v>
      </c>
      <c r="J23" s="56">
        <v>0</v>
      </c>
      <c r="K23" s="26"/>
    </row>
    <row r="24" spans="1:11" ht="17.100000000000001" customHeight="1" x14ac:dyDescent="0.2">
      <c r="C24" s="57" t="s">
        <v>10</v>
      </c>
      <c r="D24" s="62">
        <v>25000</v>
      </c>
      <c r="E24" s="63">
        <f t="shared" si="4"/>
        <v>0.54525627044711011</v>
      </c>
      <c r="F24" s="63"/>
      <c r="G24" s="54">
        <f t="shared" si="5"/>
        <v>6250</v>
      </c>
      <c r="H24" s="54">
        <f t="shared" si="6"/>
        <v>6250</v>
      </c>
      <c r="I24" s="55">
        <f t="shared" si="3"/>
        <v>0</v>
      </c>
      <c r="J24" s="56">
        <v>587</v>
      </c>
      <c r="K24" s="26"/>
    </row>
    <row r="25" spans="1:11" ht="17.100000000000001" customHeight="1" x14ac:dyDescent="0.2">
      <c r="C25" s="57" t="s">
        <v>8</v>
      </c>
      <c r="D25" s="54">
        <v>850</v>
      </c>
      <c r="E25" s="63">
        <f t="shared" si="4"/>
        <v>1.8538713195201745E-2</v>
      </c>
      <c r="F25" s="63"/>
      <c r="G25" s="54">
        <f t="shared" si="5"/>
        <v>212.5</v>
      </c>
      <c r="H25" s="54">
        <f t="shared" si="6"/>
        <v>212.5</v>
      </c>
      <c r="I25" s="55">
        <f t="shared" si="3"/>
        <v>0</v>
      </c>
      <c r="J25" s="56">
        <v>0</v>
      </c>
      <c r="K25" s="26"/>
    </row>
    <row r="26" spans="1:11" ht="17.100000000000001" customHeight="1" x14ac:dyDescent="0.2">
      <c r="C26" s="57" t="s">
        <v>54</v>
      </c>
      <c r="D26" s="62">
        <v>5000</v>
      </c>
      <c r="E26" s="63">
        <f t="shared" si="4"/>
        <v>0.10905125408942203</v>
      </c>
      <c r="F26" s="63"/>
      <c r="G26" s="54">
        <f t="shared" si="5"/>
        <v>1250</v>
      </c>
      <c r="H26" s="54">
        <f t="shared" si="6"/>
        <v>1250</v>
      </c>
      <c r="I26" s="55">
        <f t="shared" si="3"/>
        <v>0</v>
      </c>
      <c r="J26" s="56"/>
      <c r="K26" s="26"/>
    </row>
    <row r="27" spans="1:11" s="35" customFormat="1" ht="17.100000000000001" customHeight="1" x14ac:dyDescent="0.2">
      <c r="C27" s="1" t="s">
        <v>11</v>
      </c>
      <c r="D27" s="64">
        <f>SUM(D20:D26)</f>
        <v>45850</v>
      </c>
      <c r="E27" s="64"/>
      <c r="F27" s="64"/>
      <c r="G27" s="59">
        <f>SUM(G20:G26)</f>
        <v>11462.5</v>
      </c>
      <c r="H27" s="59">
        <f>SUM(H20:H26)</f>
        <v>11462.5</v>
      </c>
      <c r="I27" s="55"/>
      <c r="J27" s="60">
        <f>SUM(J20:J26)</f>
        <v>7518</v>
      </c>
      <c r="K27" s="26"/>
    </row>
    <row r="28" spans="1:11" ht="10.5" customHeight="1" x14ac:dyDescent="0.2">
      <c r="C28" s="35"/>
      <c r="D28" s="35"/>
      <c r="E28" s="48"/>
      <c r="F28" s="48"/>
      <c r="G28" s="54"/>
      <c r="H28" s="54"/>
      <c r="I28" s="55"/>
      <c r="J28" s="56"/>
      <c r="K28" s="26"/>
    </row>
    <row r="29" spans="1:11" ht="16.149999999999999" customHeight="1" x14ac:dyDescent="0.2">
      <c r="B29" s="2" t="s">
        <v>12</v>
      </c>
      <c r="C29" s="1" t="s">
        <v>12</v>
      </c>
      <c r="D29" s="35"/>
      <c r="E29" s="48"/>
      <c r="F29" s="48"/>
      <c r="G29" s="54"/>
      <c r="H29" s="54"/>
      <c r="I29" s="55"/>
      <c r="J29" s="56"/>
      <c r="K29" s="26"/>
    </row>
    <row r="30" spans="1:11" ht="16.149999999999999" customHeight="1" x14ac:dyDescent="0.2">
      <c r="C30" s="57" t="s">
        <v>69</v>
      </c>
      <c r="D30" s="54">
        <v>84000</v>
      </c>
      <c r="E30" s="63">
        <f t="shared" ref="E30:E40" si="7">D30/D$44</f>
        <v>0.35989717223650386</v>
      </c>
      <c r="F30" s="48"/>
      <c r="G30" s="54">
        <f>D30*0.25</f>
        <v>21000</v>
      </c>
      <c r="H30" s="54">
        <f>G30</f>
        <v>21000</v>
      </c>
      <c r="I30" s="55"/>
      <c r="J30" s="56">
        <v>21000</v>
      </c>
      <c r="K30" s="26"/>
    </row>
    <row r="31" spans="1:11" ht="16.149999999999999" customHeight="1" x14ac:dyDescent="0.2">
      <c r="C31" s="57" t="s">
        <v>14</v>
      </c>
      <c r="D31" s="54">
        <v>84300</v>
      </c>
      <c r="E31" s="63">
        <f t="shared" si="7"/>
        <v>0.36118251928020567</v>
      </c>
      <c r="F31" s="63"/>
      <c r="G31" s="54">
        <f>D31*0.25</f>
        <v>21075</v>
      </c>
      <c r="H31" s="54">
        <f t="shared" ref="H31:H43" si="8">G31</f>
        <v>21075</v>
      </c>
      <c r="I31" s="55">
        <f>(H31-G31)/G31</f>
        <v>0</v>
      </c>
      <c r="J31" s="56">
        <v>27165</v>
      </c>
      <c r="K31" s="26"/>
    </row>
    <row r="32" spans="1:11" ht="17.100000000000001" customHeight="1" x14ac:dyDescent="0.2">
      <c r="C32" s="57" t="s">
        <v>15</v>
      </c>
      <c r="D32" s="54">
        <v>4000</v>
      </c>
      <c r="E32" s="63">
        <f t="shared" si="7"/>
        <v>1.713796058269066E-2</v>
      </c>
      <c r="F32" s="63"/>
      <c r="G32" s="54">
        <f>D32*0.25</f>
        <v>1000</v>
      </c>
      <c r="H32" s="54">
        <f t="shared" si="8"/>
        <v>1000</v>
      </c>
      <c r="I32" s="55">
        <f>(H32-G32)/G32</f>
        <v>0</v>
      </c>
      <c r="J32" s="56">
        <v>0</v>
      </c>
      <c r="K32" s="26"/>
    </row>
    <row r="33" spans="1:11" ht="17.100000000000001" customHeight="1" x14ac:dyDescent="0.2">
      <c r="C33" s="57" t="s">
        <v>13</v>
      </c>
      <c r="D33" s="54">
        <v>21600</v>
      </c>
      <c r="E33" s="63">
        <f t="shared" si="7"/>
        <v>9.2544987146529561E-2</v>
      </c>
      <c r="F33" s="63"/>
      <c r="G33" s="54">
        <f>D33*0.25</f>
        <v>5400</v>
      </c>
      <c r="H33" s="54">
        <f t="shared" si="8"/>
        <v>5400</v>
      </c>
      <c r="I33" s="55">
        <f>(H33-G33)/G33</f>
        <v>0</v>
      </c>
      <c r="J33" s="56">
        <v>5400</v>
      </c>
      <c r="K33" s="26"/>
    </row>
    <row r="34" spans="1:11" ht="17.100000000000001" customHeight="1" x14ac:dyDescent="0.2">
      <c r="C34" s="57" t="s">
        <v>16</v>
      </c>
      <c r="D34" s="54">
        <v>7500</v>
      </c>
      <c r="E34" s="63">
        <f t="shared" si="7"/>
        <v>3.2133676092544985E-2</v>
      </c>
      <c r="F34" s="63"/>
      <c r="G34" s="54">
        <f t="shared" ref="G34:G43" si="9">D34*0.25</f>
        <v>1875</v>
      </c>
      <c r="H34" s="54">
        <f t="shared" si="8"/>
        <v>1875</v>
      </c>
      <c r="I34" s="55">
        <f t="shared" ref="I34:I43" si="10">(H34-G34)/G34</f>
        <v>0</v>
      </c>
      <c r="J34" s="56">
        <v>1521</v>
      </c>
      <c r="K34" s="38" t="s">
        <v>67</v>
      </c>
    </row>
    <row r="35" spans="1:11" ht="17.100000000000001" customHeight="1" x14ac:dyDescent="0.2">
      <c r="C35" s="57" t="s">
        <v>17</v>
      </c>
      <c r="D35" s="54">
        <v>16800</v>
      </c>
      <c r="E35" s="63">
        <f t="shared" si="7"/>
        <v>7.1979434447300775E-2</v>
      </c>
      <c r="F35" s="63"/>
      <c r="G35" s="54">
        <f t="shared" si="9"/>
        <v>4200</v>
      </c>
      <c r="H35" s="54">
        <f t="shared" si="8"/>
        <v>4200</v>
      </c>
      <c r="I35" s="55">
        <f t="shared" si="10"/>
        <v>0</v>
      </c>
      <c r="J35" s="56">
        <v>10207</v>
      </c>
      <c r="K35" s="26"/>
    </row>
    <row r="36" spans="1:11" ht="17.100000000000001" customHeight="1" x14ac:dyDescent="0.2">
      <c r="C36" s="57" t="s">
        <v>18</v>
      </c>
      <c r="D36" s="54">
        <v>500</v>
      </c>
      <c r="E36" s="65">
        <f t="shared" si="7"/>
        <v>2.1422450728363325E-3</v>
      </c>
      <c r="F36" s="65"/>
      <c r="G36" s="54">
        <f t="shared" si="9"/>
        <v>125</v>
      </c>
      <c r="H36" s="54">
        <f t="shared" si="8"/>
        <v>125</v>
      </c>
      <c r="I36" s="55">
        <f t="shared" si="10"/>
        <v>0</v>
      </c>
      <c r="J36" s="56">
        <v>100</v>
      </c>
      <c r="K36" s="26"/>
    </row>
    <row r="37" spans="1:11" ht="17.100000000000001" customHeight="1" x14ac:dyDescent="0.2">
      <c r="C37" s="57" t="s">
        <v>19</v>
      </c>
      <c r="D37" s="54">
        <v>3400</v>
      </c>
      <c r="E37" s="63">
        <f t="shared" si="7"/>
        <v>1.456726649528706E-2</v>
      </c>
      <c r="F37" s="63"/>
      <c r="G37" s="54">
        <f t="shared" si="9"/>
        <v>850</v>
      </c>
      <c r="H37" s="54">
        <v>910</v>
      </c>
      <c r="I37" s="55">
        <f t="shared" si="10"/>
        <v>7.0588235294117646E-2</v>
      </c>
      <c r="J37" s="56">
        <v>3649</v>
      </c>
      <c r="K37" s="26" t="s">
        <v>60</v>
      </c>
    </row>
    <row r="38" spans="1:11" ht="17.100000000000001" customHeight="1" x14ac:dyDescent="0.2">
      <c r="C38" s="57" t="s">
        <v>20</v>
      </c>
      <c r="D38" s="54">
        <v>1200</v>
      </c>
      <c r="E38" s="63">
        <f t="shared" si="7"/>
        <v>5.1413881748071976E-3</v>
      </c>
      <c r="F38" s="63"/>
      <c r="G38" s="54">
        <f t="shared" si="9"/>
        <v>300</v>
      </c>
      <c r="H38" s="54">
        <f t="shared" si="8"/>
        <v>300</v>
      </c>
      <c r="I38" s="55">
        <f t="shared" si="10"/>
        <v>0</v>
      </c>
      <c r="J38" s="56">
        <v>507</v>
      </c>
      <c r="K38" s="26" t="s">
        <v>59</v>
      </c>
    </row>
    <row r="39" spans="1:11" ht="17.100000000000001" customHeight="1" x14ac:dyDescent="0.2">
      <c r="C39" s="57" t="s">
        <v>21</v>
      </c>
      <c r="D39" s="54">
        <v>8000</v>
      </c>
      <c r="E39" s="63">
        <f t="shared" si="7"/>
        <v>3.4275921165381321E-2</v>
      </c>
      <c r="F39" s="63"/>
      <c r="G39" s="54">
        <f t="shared" si="9"/>
        <v>2000</v>
      </c>
      <c r="H39" s="54">
        <f t="shared" si="8"/>
        <v>2000</v>
      </c>
      <c r="I39" s="55">
        <f t="shared" si="10"/>
        <v>0</v>
      </c>
      <c r="J39" s="56">
        <v>171</v>
      </c>
      <c r="K39" s="26"/>
    </row>
    <row r="40" spans="1:11" ht="17.100000000000001" customHeight="1" x14ac:dyDescent="0.2">
      <c r="C40" s="57" t="s">
        <v>22</v>
      </c>
      <c r="D40" s="54">
        <v>1600</v>
      </c>
      <c r="E40" s="63">
        <f t="shared" si="7"/>
        <v>6.8551842330762643E-3</v>
      </c>
      <c r="F40" s="63"/>
      <c r="G40" s="54">
        <f t="shared" si="9"/>
        <v>400</v>
      </c>
      <c r="H40" s="54">
        <f t="shared" si="8"/>
        <v>400</v>
      </c>
      <c r="I40" s="55">
        <f t="shared" si="10"/>
        <v>0</v>
      </c>
      <c r="J40" s="56">
        <v>315</v>
      </c>
      <c r="K40" s="26" t="s">
        <v>74</v>
      </c>
    </row>
    <row r="41" spans="1:11" ht="17.100000000000001" customHeight="1" x14ac:dyDescent="0.2">
      <c r="C41" s="57" t="s">
        <v>23</v>
      </c>
      <c r="D41" s="54"/>
      <c r="E41" s="63"/>
      <c r="F41" s="63"/>
      <c r="G41" s="54">
        <f t="shared" si="9"/>
        <v>0</v>
      </c>
      <c r="H41" s="54">
        <f t="shared" si="8"/>
        <v>0</v>
      </c>
      <c r="I41" s="55"/>
      <c r="J41" s="56"/>
      <c r="K41" s="26"/>
    </row>
    <row r="42" spans="1:11" ht="17.100000000000001" customHeight="1" x14ac:dyDescent="0.2">
      <c r="C42" s="57" t="s">
        <v>24</v>
      </c>
      <c r="D42" s="54"/>
      <c r="E42" s="65">
        <f>D42/D$44</f>
        <v>0</v>
      </c>
      <c r="F42" s="65"/>
      <c r="G42" s="54">
        <f t="shared" si="9"/>
        <v>0</v>
      </c>
      <c r="H42" s="54">
        <f t="shared" si="8"/>
        <v>0</v>
      </c>
      <c r="I42" s="55"/>
      <c r="J42" s="56"/>
      <c r="K42" s="26"/>
    </row>
    <row r="43" spans="1:11" ht="17.100000000000001" customHeight="1" x14ac:dyDescent="0.2">
      <c r="C43" s="57" t="s">
        <v>29</v>
      </c>
      <c r="D43" s="54">
        <v>500</v>
      </c>
      <c r="E43" s="65">
        <f>D43/D$44</f>
        <v>2.1422450728363325E-3</v>
      </c>
      <c r="F43" s="65"/>
      <c r="G43" s="54">
        <f t="shared" si="9"/>
        <v>125</v>
      </c>
      <c r="H43" s="54">
        <f t="shared" si="8"/>
        <v>125</v>
      </c>
      <c r="I43" s="55">
        <f t="shared" si="10"/>
        <v>0</v>
      </c>
      <c r="J43" s="56">
        <v>172</v>
      </c>
      <c r="K43" s="26"/>
    </row>
    <row r="44" spans="1:11" s="35" customFormat="1" ht="17.100000000000001" customHeight="1" x14ac:dyDescent="0.2">
      <c r="C44" s="1" t="s">
        <v>11</v>
      </c>
      <c r="D44" s="59">
        <f>SUM(D30:D43)</f>
        <v>233400</v>
      </c>
      <c r="E44" s="59"/>
      <c r="F44" s="59"/>
      <c r="G44" s="59">
        <f>SUM(G30:G43)</f>
        <v>58350</v>
      </c>
      <c r="H44" s="59">
        <f>SUM(H30:H43)</f>
        <v>58410</v>
      </c>
      <c r="I44" s="66"/>
      <c r="J44" s="60">
        <f>SUM(J30:J43)</f>
        <v>70207</v>
      </c>
      <c r="K44" s="26"/>
    </row>
    <row r="45" spans="1:11" ht="16.149999999999999" customHeight="1" x14ac:dyDescent="0.2">
      <c r="C45" s="35"/>
      <c r="D45" s="35"/>
      <c r="E45" s="48"/>
      <c r="F45" s="48"/>
      <c r="G45" s="54"/>
      <c r="H45" s="54"/>
      <c r="I45" s="55"/>
      <c r="J45" s="60"/>
      <c r="K45" s="26"/>
    </row>
    <row r="46" spans="1:11" ht="16.149999999999999" customHeight="1" x14ac:dyDescent="0.2">
      <c r="B46" s="2" t="s">
        <v>25</v>
      </c>
      <c r="C46" s="1" t="s">
        <v>25</v>
      </c>
      <c r="D46" s="67">
        <f>D27+D44</f>
        <v>279250</v>
      </c>
      <c r="E46" s="68"/>
      <c r="F46" s="68"/>
      <c r="G46" s="67">
        <f>G44+G27</f>
        <v>69812.5</v>
      </c>
      <c r="H46" s="67">
        <f>H44+H27</f>
        <v>69872.5</v>
      </c>
      <c r="I46" s="69"/>
      <c r="J46" s="70">
        <f>J44+J27</f>
        <v>77725</v>
      </c>
      <c r="K46" s="26"/>
    </row>
    <row r="47" spans="1:11" ht="12.75" customHeight="1" x14ac:dyDescent="0.2">
      <c r="C47" s="35"/>
      <c r="D47" s="35"/>
      <c r="E47" s="48"/>
      <c r="F47" s="48"/>
      <c r="G47" s="54"/>
      <c r="H47" s="54"/>
      <c r="I47" s="35"/>
      <c r="J47" s="56"/>
      <c r="K47" s="26"/>
    </row>
    <row r="48" spans="1:11" s="1" customFormat="1" ht="17.25" customHeight="1" thickBot="1" x14ac:dyDescent="0.25">
      <c r="A48" s="1" t="s">
        <v>26</v>
      </c>
      <c r="C48" s="1" t="s">
        <v>26</v>
      </c>
      <c r="D48" s="71">
        <f>D16-D46</f>
        <v>15450</v>
      </c>
      <c r="E48" s="72"/>
      <c r="F48" s="72"/>
      <c r="G48" s="71">
        <f>G16-G46</f>
        <v>3862.5</v>
      </c>
      <c r="H48" s="71">
        <f>H16-H46</f>
        <v>3712.5</v>
      </c>
      <c r="I48" s="73"/>
      <c r="J48" s="74">
        <f>J16-J46</f>
        <v>-36531</v>
      </c>
      <c r="K48" s="39"/>
    </row>
    <row r="49" spans="1:11" ht="9.75" customHeight="1" thickTop="1" x14ac:dyDescent="0.2">
      <c r="A49" s="1"/>
      <c r="B49" s="1"/>
      <c r="C49" s="35"/>
      <c r="D49" s="35"/>
      <c r="E49" s="48"/>
      <c r="F49" s="48"/>
      <c r="G49" s="54"/>
      <c r="H49" s="54"/>
      <c r="I49" s="35"/>
      <c r="J49" s="56"/>
      <c r="K49" s="26"/>
    </row>
    <row r="50" spans="1:11" ht="6.75" customHeight="1" x14ac:dyDescent="0.2">
      <c r="C50" s="35"/>
      <c r="D50" s="35"/>
      <c r="E50" s="48"/>
      <c r="F50" s="48"/>
      <c r="G50" s="54"/>
      <c r="H50" s="54"/>
      <c r="I50" s="35"/>
      <c r="J50" s="56"/>
      <c r="K50" s="26"/>
    </row>
    <row r="51" spans="1:11" ht="12.75" x14ac:dyDescent="0.2">
      <c r="C51" s="1" t="s">
        <v>49</v>
      </c>
      <c r="D51" s="75">
        <v>259730</v>
      </c>
      <c r="E51" s="80"/>
      <c r="F51" s="80"/>
      <c r="G51" s="81"/>
      <c r="H51" s="75"/>
      <c r="I51" s="76"/>
      <c r="J51" s="77">
        <f>D51</f>
        <v>259730</v>
      </c>
    </row>
    <row r="52" spans="1:11" ht="12.75" x14ac:dyDescent="0.2">
      <c r="C52" s="1"/>
      <c r="D52" s="54"/>
      <c r="E52" s="48"/>
      <c r="F52" s="48"/>
      <c r="H52" s="54"/>
      <c r="I52" s="35"/>
      <c r="J52" s="56"/>
    </row>
    <row r="53" spans="1:11" ht="13.5" thickBot="1" x14ac:dyDescent="0.25">
      <c r="C53" s="1" t="s">
        <v>50</v>
      </c>
      <c r="D53" s="78">
        <f>SUM(D48:D51)</f>
        <v>275180</v>
      </c>
      <c r="E53" s="82"/>
      <c r="F53" s="82"/>
      <c r="G53" s="83"/>
      <c r="H53" s="78"/>
      <c r="I53" s="78"/>
      <c r="J53" s="79"/>
    </row>
    <row r="54" spans="1:11" ht="13.5" thickTop="1" x14ac:dyDescent="0.2">
      <c r="C54" s="35"/>
      <c r="D54" s="35"/>
      <c r="E54" s="48"/>
      <c r="F54" s="48"/>
      <c r="G54" s="54"/>
      <c r="H54" s="54"/>
      <c r="I54" s="35"/>
      <c r="J54" s="54"/>
    </row>
  </sheetData>
  <sortState xmlns:xlrd2="http://schemas.microsoft.com/office/spreadsheetml/2017/richdata2" ref="C20:I26">
    <sortCondition ref="C20:C26"/>
  </sortState>
  <mergeCells count="1">
    <mergeCell ref="D4:J4"/>
  </mergeCells>
  <phoneticPr fontId="5" type="noConversion"/>
  <pageMargins left="0.82677165354330717" right="0.23622047244094491" top="0.94488188976377963" bottom="0.35433070866141736" header="0.11811023622047245" footer="0.31496062992125984"/>
  <pageSetup scale="67" orientation="portrait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Position</vt:lpstr>
      <vt:lpstr>Operations &amp; Acc Net Assets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Boucher</dc:creator>
  <cp:lastModifiedBy>Allison Boucher</cp:lastModifiedBy>
  <cp:lastPrinted>2018-04-05T14:52:05Z</cp:lastPrinted>
  <dcterms:created xsi:type="dcterms:W3CDTF">2005-12-31T01:35:22Z</dcterms:created>
  <dcterms:modified xsi:type="dcterms:W3CDTF">2019-04-03T15:07:34Z</dcterms:modified>
</cp:coreProperties>
</file>