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gardner_fdfa_ca/Documents/FDFA/Allison's doc.s/Financials/Financial Reports 2019/Board Reports/"/>
    </mc:Choice>
  </mc:AlternateContent>
  <xr:revisionPtr revIDLastSave="44" documentId="8_{DBFD5140-5134-46FA-97E0-C0F31C224B8E}" xr6:coauthVersionLast="43" xr6:coauthVersionMax="43" xr10:uidLastSave="{8C84125E-8782-45C2-A1CC-674A36D88BC5}"/>
  <bookViews>
    <workbookView xWindow="-28920" yWindow="-120" windowWidth="29040" windowHeight="16440" xr2:uid="{00000000-000D-0000-FFFF-FFFF00000000}"/>
  </bookViews>
  <sheets>
    <sheet name="A R Aging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G52" i="1" s="1"/>
  <c r="B51" i="1"/>
  <c r="G51" i="1" s="1"/>
  <c r="D50" i="1"/>
  <c r="G50" i="1" s="1"/>
  <c r="D49" i="1"/>
  <c r="G49" i="1" s="1"/>
  <c r="B48" i="1"/>
  <c r="G48" i="1" s="1"/>
  <c r="D47" i="1"/>
  <c r="G47" i="1" s="1"/>
  <c r="C46" i="1"/>
  <c r="C53" i="1" s="1"/>
  <c r="D45" i="1"/>
  <c r="G45" i="1" s="1"/>
  <c r="D44" i="1"/>
  <c r="G44" i="1" s="1"/>
  <c r="B43" i="1"/>
  <c r="G43" i="1" s="1"/>
  <c r="D42" i="1"/>
  <c r="G42" i="1" s="1"/>
  <c r="D41" i="1"/>
  <c r="B41" i="1"/>
  <c r="G41" i="1" s="1"/>
  <c r="E40" i="1"/>
  <c r="E53" i="1" s="1"/>
  <c r="D39" i="1"/>
  <c r="G39" i="1" s="1"/>
  <c r="D38" i="1"/>
  <c r="G38" i="1" s="1"/>
  <c r="D37" i="1"/>
  <c r="G37" i="1" s="1"/>
  <c r="B36" i="1"/>
  <c r="G36" i="1" s="1"/>
  <c r="D35" i="1"/>
  <c r="G35" i="1" s="1"/>
  <c r="D34" i="1"/>
  <c r="G34" i="1" s="1"/>
  <c r="F33" i="1"/>
  <c r="D33" i="1"/>
  <c r="D32" i="1"/>
  <c r="G32" i="1" s="1"/>
  <c r="D31" i="1"/>
  <c r="G31" i="1" s="1"/>
  <c r="B30" i="1"/>
  <c r="G30" i="1" s="1"/>
  <c r="D29" i="1"/>
  <c r="G29" i="1" s="1"/>
  <c r="D28" i="1"/>
  <c r="G28" i="1" s="1"/>
  <c r="D27" i="1"/>
  <c r="G27" i="1" s="1"/>
  <c r="D26" i="1"/>
  <c r="G26" i="1" s="1"/>
  <c r="F25" i="1"/>
  <c r="D25" i="1"/>
  <c r="B25" i="1"/>
  <c r="D24" i="1"/>
  <c r="G24" i="1" s="1"/>
  <c r="D23" i="1"/>
  <c r="G23" i="1" s="1"/>
  <c r="D22" i="1"/>
  <c r="G22" i="1" s="1"/>
  <c r="D21" i="1"/>
  <c r="G21" i="1" s="1"/>
  <c r="B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B13" i="1"/>
  <c r="G13" i="1" s="1"/>
  <c r="D12" i="1"/>
  <c r="G12" i="1" s="1"/>
  <c r="B11" i="1"/>
  <c r="G11" i="1" s="1"/>
  <c r="F10" i="1"/>
  <c r="D10" i="1"/>
  <c r="F9" i="1"/>
  <c r="D8" i="1"/>
  <c r="G8" i="1" s="1"/>
  <c r="D7" i="1"/>
  <c r="B7" i="1"/>
  <c r="D6" i="1"/>
  <c r="G6" i="1" s="1"/>
  <c r="B5" i="1"/>
  <c r="F53" i="1" l="1"/>
  <c r="G10" i="1"/>
  <c r="B53" i="1"/>
  <c r="D53" i="1"/>
  <c r="G33" i="1"/>
  <c r="G40" i="1"/>
  <c r="G25" i="1"/>
  <c r="G7" i="1"/>
  <c r="G9" i="1"/>
  <c r="G5" i="1"/>
  <c r="G46" i="1"/>
  <c r="G53" i="1" l="1"/>
</calcChain>
</file>

<file path=xl/sharedStrings.xml><?xml version="1.0" encoding="utf-8"?>
<sst xmlns="http://schemas.openxmlformats.org/spreadsheetml/2006/main" count="107" uniqueCount="70">
  <si>
    <t>Current</t>
  </si>
  <si>
    <t>1 - 30</t>
  </si>
  <si>
    <t>31 - 60</t>
  </si>
  <si>
    <t>61 - 90</t>
  </si>
  <si>
    <t>91 and over</t>
  </si>
  <si>
    <t>Total</t>
  </si>
  <si>
    <t>Abbotsford Duty Free</t>
  </si>
  <si>
    <t>ACI Brands Inc.</t>
  </si>
  <si>
    <t>Aldergrove Duty Free Shop Ltd.</t>
  </si>
  <si>
    <t>Amati Brands</t>
  </si>
  <si>
    <t>Ambassador Duty Free Store</t>
  </si>
  <si>
    <t>Bacardi Canada Inc.</t>
  </si>
  <si>
    <t>Blue Water Bridge Duty Free</t>
  </si>
  <si>
    <t>Borders Duty Free Agency (Beam Global)</t>
  </si>
  <si>
    <t>Boutique Hors-Taxes De Philipsburg Inc.</t>
  </si>
  <si>
    <t>Boutique Hors-Taxes De Stanhope</t>
  </si>
  <si>
    <t>Cabrelli Group Inc.</t>
  </si>
  <si>
    <t>Champs Canada</t>
  </si>
  <si>
    <t>Colour Shock Media</t>
  </si>
  <si>
    <t>Conchal Inc Pook / Hocky Sockey</t>
  </si>
  <si>
    <t>Creative Planogram Company (CPC)</t>
  </si>
  <si>
    <t>DFS Ventures Inc.</t>
  </si>
  <si>
    <t>Diageo Canada</t>
  </si>
  <si>
    <t>Distribution GVA Inc.</t>
  </si>
  <si>
    <t>Dufry</t>
  </si>
  <si>
    <t>Estee Lauder Travel Retailing_USD</t>
  </si>
  <si>
    <t>Fort Duty Free</t>
  </si>
  <si>
    <t>Godiva Chocolatier</t>
  </si>
  <si>
    <t>Haleybrooke International_USD</t>
  </si>
  <si>
    <t>IBBI_USD</t>
  </si>
  <si>
    <t>Jakeman's Maple Products</t>
  </si>
  <si>
    <t>Kingsgate Duty Free Shop</t>
  </si>
  <si>
    <t>Kitt's Duty Free Shop Inc.</t>
  </si>
  <si>
    <t>Konzelmann Estate Winery</t>
  </si>
  <si>
    <t>Labatt Breweries</t>
  </si>
  <si>
    <t>Molson Canada</t>
  </si>
  <si>
    <t>Nect'art de Fleurs</t>
  </si>
  <si>
    <t>Niagara Duty Free Shops Inc.</t>
  </si>
  <si>
    <t>Noble Gift Packaging Inc.</t>
  </si>
  <si>
    <t>Nouvo Luxury Group</t>
  </si>
  <si>
    <t>Opticaset Inc.</t>
  </si>
  <si>
    <t>Peace Arch Duty Free Shop Inc.</t>
  </si>
  <si>
    <t>Peace Garden Duty Free</t>
  </si>
  <si>
    <t>Peller Estates Winery</t>
  </si>
  <si>
    <t>Peninsula Duty Free Shops Ltd.</t>
  </si>
  <si>
    <t>Pernod Ricard_USD</t>
  </si>
  <si>
    <t>PK Promotions</t>
  </si>
  <si>
    <t>Rothmans Benson &amp; Hedges Inc.</t>
  </si>
  <si>
    <t>Saint John Airport Market &amp; Duty Free</t>
  </si>
  <si>
    <t>Sault Ste. Marie Duty Free Store</t>
  </si>
  <si>
    <t>Swatch Group Canada</t>
  </si>
  <si>
    <t>Vinumport Duty Free_USD</t>
  </si>
  <si>
    <t>West Coast Duty Free Store Ltd.</t>
  </si>
  <si>
    <t>WFH Travel Retail Inc.</t>
  </si>
  <si>
    <t>TOTAL</t>
  </si>
  <si>
    <t>Frontier Duty Free Association</t>
  </si>
  <si>
    <t>A/R Aging Summary</t>
  </si>
  <si>
    <t>As of April 11, 2019</t>
  </si>
  <si>
    <t>Bags</t>
  </si>
  <si>
    <t>dues</t>
  </si>
  <si>
    <t>bags/dues</t>
  </si>
  <si>
    <t>2018 convention</t>
  </si>
  <si>
    <t xml:space="preserve">2018 sponsor, cheque returned - working to resolve. </t>
  </si>
  <si>
    <t>bags</t>
  </si>
  <si>
    <t>new member dues</t>
  </si>
  <si>
    <t>bags, 2019/2017 dues</t>
  </si>
  <si>
    <t>dues, 2018 convention</t>
  </si>
  <si>
    <t>bags, dues</t>
  </si>
  <si>
    <t>2018 convention- RBC rejected payment, working to resolve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</si>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</sst>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Normal="100" workbookViewId="0">
      <selection activeCell="L8" sqref="L8"/>
    </sheetView>
  </sheetViews>
  <sheetFormatPr defaultRowHeight="15" x14ac:dyDescent="0.25"/>
  <cols>
    <col min="1" max="1" width="34.42578125" customWidth="1"/>
    <col min="2" max="2" width="9.42578125" customWidth="1"/>
    <col min="3" max="3" width="8.5703125" customWidth="1"/>
    <col min="4" max="4" width="9.42578125" customWidth="1"/>
    <col min="5" max="5" width="8.5703125" customWidth="1"/>
    <col min="6" max="6" width="9.42578125" customWidth="1"/>
    <col min="7" max="7" width="10.28515625" customWidth="1"/>
    <col min="8" max="8" width="18.140625" customWidth="1"/>
  </cols>
  <sheetData>
    <row r="1" spans="1:8" ht="18" x14ac:dyDescent="0.25">
      <c r="A1" s="8" t="s">
        <v>55</v>
      </c>
      <c r="B1" s="7"/>
      <c r="C1" s="7"/>
      <c r="D1" s="7"/>
      <c r="E1" s="7"/>
      <c r="F1" s="7"/>
      <c r="G1" s="7"/>
    </row>
    <row r="2" spans="1:8" ht="18" x14ac:dyDescent="0.25">
      <c r="A2" s="8" t="s">
        <v>56</v>
      </c>
      <c r="B2" s="7"/>
      <c r="C2" s="7"/>
      <c r="D2" s="7"/>
      <c r="E2" s="7"/>
      <c r="F2" s="7"/>
      <c r="G2" s="7"/>
    </row>
    <row r="3" spans="1:8" x14ac:dyDescent="0.25">
      <c r="A3" s="9" t="s">
        <v>57</v>
      </c>
      <c r="B3" s="7"/>
      <c r="C3" s="7"/>
      <c r="D3" s="7"/>
      <c r="E3" s="7"/>
      <c r="F3" s="7"/>
      <c r="G3" s="7"/>
    </row>
    <row r="4" spans="1:8" ht="24.75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2" t="s">
        <v>69</v>
      </c>
    </row>
    <row r="5" spans="1:8" x14ac:dyDescent="0.25">
      <c r="A5" s="3" t="s">
        <v>6</v>
      </c>
      <c r="B5" s="4">
        <f>1799.44</f>
        <v>1799.44</v>
      </c>
      <c r="C5" s="5"/>
      <c r="D5" s="5"/>
      <c r="E5" s="5"/>
      <c r="F5" s="5"/>
      <c r="G5" s="4">
        <f t="shared" ref="G5:G32" si="0">((((B5)+(C5))+(D5))+(E5))+(F5)</f>
        <v>1799.44</v>
      </c>
      <c r="H5" s="10" t="s">
        <v>58</v>
      </c>
    </row>
    <row r="6" spans="1:8" x14ac:dyDescent="0.25">
      <c r="A6" s="3" t="s">
        <v>7</v>
      </c>
      <c r="B6" s="5"/>
      <c r="C6" s="5"/>
      <c r="D6" s="4">
        <f>1469</f>
        <v>1469</v>
      </c>
      <c r="E6" s="5"/>
      <c r="F6" s="5"/>
      <c r="G6" s="4">
        <f t="shared" si="0"/>
        <v>1469</v>
      </c>
      <c r="H6" s="10" t="s">
        <v>59</v>
      </c>
    </row>
    <row r="7" spans="1:8" x14ac:dyDescent="0.25">
      <c r="A7" s="3" t="s">
        <v>8</v>
      </c>
      <c r="B7" s="4">
        <f>1113</f>
        <v>1113</v>
      </c>
      <c r="C7" s="5"/>
      <c r="D7" s="4">
        <f>1995</f>
        <v>1995</v>
      </c>
      <c r="E7" s="5"/>
      <c r="F7" s="5"/>
      <c r="G7" s="4">
        <f t="shared" si="0"/>
        <v>3108</v>
      </c>
      <c r="H7" s="10" t="s">
        <v>60</v>
      </c>
    </row>
    <row r="8" spans="1:8" x14ac:dyDescent="0.25">
      <c r="A8" s="3" t="s">
        <v>9</v>
      </c>
      <c r="B8" s="5"/>
      <c r="C8" s="5"/>
      <c r="D8" s="4">
        <f>682.5</f>
        <v>682.5</v>
      </c>
      <c r="E8" s="5"/>
      <c r="F8" s="5"/>
      <c r="G8" s="4">
        <f t="shared" si="0"/>
        <v>682.5</v>
      </c>
      <c r="H8" s="10" t="s">
        <v>59</v>
      </c>
    </row>
    <row r="9" spans="1:8" x14ac:dyDescent="0.25">
      <c r="A9" s="13" t="s">
        <v>10</v>
      </c>
      <c r="B9" s="5"/>
      <c r="C9" s="5"/>
      <c r="D9" s="5"/>
      <c r="E9" s="5"/>
      <c r="F9" s="4">
        <f>496.57</f>
        <v>496.57</v>
      </c>
      <c r="G9" s="4">
        <f t="shared" si="0"/>
        <v>496.57</v>
      </c>
      <c r="H9" s="10" t="s">
        <v>61</v>
      </c>
    </row>
    <row r="10" spans="1:8" ht="34.5" x14ac:dyDescent="0.25">
      <c r="A10" s="3" t="s">
        <v>11</v>
      </c>
      <c r="B10" s="5"/>
      <c r="C10" s="5"/>
      <c r="D10" s="4">
        <f>2203.5</f>
        <v>2203.5</v>
      </c>
      <c r="E10" s="5"/>
      <c r="F10" s="4">
        <f>5466.37</f>
        <v>5466.37</v>
      </c>
      <c r="G10" s="4">
        <f t="shared" si="0"/>
        <v>7669.87</v>
      </c>
      <c r="H10" s="11" t="s">
        <v>62</v>
      </c>
    </row>
    <row r="11" spans="1:8" x14ac:dyDescent="0.25">
      <c r="A11" s="3" t="s">
        <v>12</v>
      </c>
      <c r="B11" s="4">
        <f>11147.88</f>
        <v>11147.88</v>
      </c>
      <c r="C11" s="5"/>
      <c r="D11" s="5"/>
      <c r="E11" s="5"/>
      <c r="F11" s="5"/>
      <c r="G11" s="4">
        <f t="shared" si="0"/>
        <v>11147.88</v>
      </c>
      <c r="H11" s="10" t="s">
        <v>63</v>
      </c>
    </row>
    <row r="12" spans="1:8" x14ac:dyDescent="0.25">
      <c r="A12" s="3" t="s">
        <v>13</v>
      </c>
      <c r="B12" s="5"/>
      <c r="C12" s="5"/>
      <c r="D12" s="4">
        <f>1124.35</f>
        <v>1124.3499999999999</v>
      </c>
      <c r="E12" s="5"/>
      <c r="F12" s="5"/>
      <c r="G12" s="4">
        <f t="shared" si="0"/>
        <v>1124.3499999999999</v>
      </c>
      <c r="H12" s="10" t="s">
        <v>59</v>
      </c>
    </row>
    <row r="13" spans="1:8" x14ac:dyDescent="0.25">
      <c r="A13" s="3" t="s">
        <v>14</v>
      </c>
      <c r="B13" s="4">
        <f>8046.95</f>
        <v>8046.95</v>
      </c>
      <c r="C13" s="5"/>
      <c r="D13" s="5"/>
      <c r="E13" s="5"/>
      <c r="F13" s="5"/>
      <c r="G13" s="4">
        <f t="shared" si="0"/>
        <v>8046.95</v>
      </c>
      <c r="H13" s="10" t="s">
        <v>63</v>
      </c>
    </row>
    <row r="14" spans="1:8" x14ac:dyDescent="0.25">
      <c r="A14" s="3" t="s">
        <v>15</v>
      </c>
      <c r="B14" s="5"/>
      <c r="C14" s="5"/>
      <c r="D14" s="4">
        <f>525</f>
        <v>525</v>
      </c>
      <c r="E14" s="5"/>
      <c r="F14" s="5"/>
      <c r="G14" s="4">
        <f t="shared" si="0"/>
        <v>525</v>
      </c>
      <c r="H14" s="10" t="s">
        <v>63</v>
      </c>
    </row>
    <row r="15" spans="1:8" x14ac:dyDescent="0.25">
      <c r="A15" s="3" t="s">
        <v>16</v>
      </c>
      <c r="B15" s="5"/>
      <c r="C15" s="5"/>
      <c r="D15" s="4">
        <f>1207.5</f>
        <v>1207.5</v>
      </c>
      <c r="E15" s="5"/>
      <c r="F15" s="5"/>
      <c r="G15" s="4">
        <f t="shared" si="0"/>
        <v>1207.5</v>
      </c>
      <c r="H15" s="10" t="s">
        <v>64</v>
      </c>
    </row>
    <row r="16" spans="1:8" x14ac:dyDescent="0.25">
      <c r="A16" s="3" t="s">
        <v>17</v>
      </c>
      <c r="B16" s="5"/>
      <c r="C16" s="5"/>
      <c r="D16" s="4">
        <f>682.5</f>
        <v>682.5</v>
      </c>
      <c r="E16" s="5"/>
      <c r="F16" s="5"/>
      <c r="G16" s="4">
        <f t="shared" si="0"/>
        <v>682.5</v>
      </c>
      <c r="H16" s="10" t="s">
        <v>59</v>
      </c>
    </row>
    <row r="17" spans="1:8" x14ac:dyDescent="0.25">
      <c r="A17" s="3" t="s">
        <v>18</v>
      </c>
      <c r="B17" s="5"/>
      <c r="C17" s="5"/>
      <c r="D17" s="4">
        <f>310.75</f>
        <v>310.75</v>
      </c>
      <c r="E17" s="5"/>
      <c r="F17" s="5"/>
      <c r="G17" s="4">
        <f t="shared" si="0"/>
        <v>310.75</v>
      </c>
      <c r="H17" s="10" t="s">
        <v>59</v>
      </c>
    </row>
    <row r="18" spans="1:8" x14ac:dyDescent="0.25">
      <c r="A18" s="3" t="s">
        <v>19</v>
      </c>
      <c r="B18" s="5"/>
      <c r="C18" s="5"/>
      <c r="D18" s="4">
        <f>734.5</f>
        <v>734.5</v>
      </c>
      <c r="E18" s="5"/>
      <c r="F18" s="5"/>
      <c r="G18" s="4">
        <f t="shared" si="0"/>
        <v>734.5</v>
      </c>
      <c r="H18" s="10" t="s">
        <v>59</v>
      </c>
    </row>
    <row r="19" spans="1:8" x14ac:dyDescent="0.25">
      <c r="A19" s="3" t="s">
        <v>20</v>
      </c>
      <c r="B19" s="5"/>
      <c r="C19" s="5"/>
      <c r="D19" s="4">
        <f>734.5</f>
        <v>734.5</v>
      </c>
      <c r="E19" s="5"/>
      <c r="F19" s="5"/>
      <c r="G19" s="4">
        <f t="shared" si="0"/>
        <v>734.5</v>
      </c>
      <c r="H19" s="10" t="s">
        <v>59</v>
      </c>
    </row>
    <row r="20" spans="1:8" x14ac:dyDescent="0.25">
      <c r="A20" s="3" t="s">
        <v>21</v>
      </c>
      <c r="B20" s="4">
        <f>3227.7</f>
        <v>3227.7</v>
      </c>
      <c r="C20" s="5"/>
      <c r="D20" s="5"/>
      <c r="E20" s="5"/>
      <c r="F20" s="5"/>
      <c r="G20" s="4">
        <f t="shared" si="0"/>
        <v>3227.7</v>
      </c>
      <c r="H20" s="10" t="s">
        <v>63</v>
      </c>
    </row>
    <row r="21" spans="1:8" x14ac:dyDescent="0.25">
      <c r="A21" s="3" t="s">
        <v>22</v>
      </c>
      <c r="B21" s="5"/>
      <c r="C21" s="5"/>
      <c r="D21" s="4">
        <f>2203.5</f>
        <v>2203.5</v>
      </c>
      <c r="E21" s="5"/>
      <c r="F21" s="5"/>
      <c r="G21" s="4">
        <f t="shared" si="0"/>
        <v>2203.5</v>
      </c>
      <c r="H21" s="10" t="s">
        <v>59</v>
      </c>
    </row>
    <row r="22" spans="1:8" x14ac:dyDescent="0.25">
      <c r="A22" s="3" t="s">
        <v>23</v>
      </c>
      <c r="B22" s="5"/>
      <c r="C22" s="5"/>
      <c r="D22" s="4">
        <f>682.5</f>
        <v>682.5</v>
      </c>
      <c r="E22" s="5"/>
      <c r="F22" s="5"/>
      <c r="G22" s="4">
        <f t="shared" si="0"/>
        <v>682.5</v>
      </c>
      <c r="H22" s="10" t="s">
        <v>59</v>
      </c>
    </row>
    <row r="23" spans="1:8" x14ac:dyDescent="0.25">
      <c r="A23" s="3" t="s">
        <v>24</v>
      </c>
      <c r="B23" s="5"/>
      <c r="C23" s="5"/>
      <c r="D23" s="4">
        <f>2000</f>
        <v>2000</v>
      </c>
      <c r="E23" s="5"/>
      <c r="F23" s="5"/>
      <c r="G23" s="4">
        <f t="shared" si="0"/>
        <v>2000</v>
      </c>
      <c r="H23" s="10" t="s">
        <v>59</v>
      </c>
    </row>
    <row r="24" spans="1:8" x14ac:dyDescent="0.25">
      <c r="A24" s="3" t="s">
        <v>25</v>
      </c>
      <c r="B24" s="5"/>
      <c r="C24" s="5"/>
      <c r="D24" s="4">
        <f>1950</f>
        <v>1950</v>
      </c>
      <c r="E24" s="5"/>
      <c r="F24" s="5"/>
      <c r="G24" s="4">
        <f t="shared" si="0"/>
        <v>1950</v>
      </c>
      <c r="H24" s="10" t="s">
        <v>59</v>
      </c>
    </row>
    <row r="25" spans="1:8" x14ac:dyDescent="0.25">
      <c r="A25" s="3" t="s">
        <v>26</v>
      </c>
      <c r="B25" s="4">
        <f>359.34</f>
        <v>359.34</v>
      </c>
      <c r="C25" s="5"/>
      <c r="D25" s="4">
        <f>565</f>
        <v>565</v>
      </c>
      <c r="E25" s="5"/>
      <c r="F25" s="4">
        <f>452</f>
        <v>452</v>
      </c>
      <c r="G25" s="4">
        <f t="shared" si="0"/>
        <v>1376.34</v>
      </c>
      <c r="H25" s="10" t="s">
        <v>65</v>
      </c>
    </row>
    <row r="26" spans="1:8" x14ac:dyDescent="0.25">
      <c r="A26" s="3" t="s">
        <v>27</v>
      </c>
      <c r="B26" s="5"/>
      <c r="C26" s="5"/>
      <c r="D26" s="4">
        <f>650</f>
        <v>650</v>
      </c>
      <c r="E26" s="5"/>
      <c r="F26" s="5"/>
      <c r="G26" s="4">
        <f t="shared" si="0"/>
        <v>650</v>
      </c>
      <c r="H26" s="10" t="s">
        <v>59</v>
      </c>
    </row>
    <row r="27" spans="1:8" x14ac:dyDescent="0.25">
      <c r="A27" s="3" t="s">
        <v>28</v>
      </c>
      <c r="B27" s="5"/>
      <c r="C27" s="5"/>
      <c r="D27" s="4">
        <f>650</f>
        <v>650</v>
      </c>
      <c r="E27" s="5"/>
      <c r="F27" s="5"/>
      <c r="G27" s="4">
        <f t="shared" si="0"/>
        <v>650</v>
      </c>
      <c r="H27" s="10" t="s">
        <v>59</v>
      </c>
    </row>
    <row r="28" spans="1:8" x14ac:dyDescent="0.25">
      <c r="A28" s="3" t="s">
        <v>29</v>
      </c>
      <c r="B28" s="5"/>
      <c r="C28" s="5"/>
      <c r="D28" s="4">
        <f>650</f>
        <v>650</v>
      </c>
      <c r="E28" s="5"/>
      <c r="F28" s="5"/>
      <c r="G28" s="4">
        <f t="shared" si="0"/>
        <v>650</v>
      </c>
      <c r="H28" s="10" t="s">
        <v>59</v>
      </c>
    </row>
    <row r="29" spans="1:8" x14ac:dyDescent="0.25">
      <c r="A29" s="3" t="s">
        <v>30</v>
      </c>
      <c r="B29" s="5"/>
      <c r="C29" s="5"/>
      <c r="D29" s="4">
        <f>734.5</f>
        <v>734.5</v>
      </c>
      <c r="E29" s="5"/>
      <c r="F29" s="5"/>
      <c r="G29" s="4">
        <f t="shared" si="0"/>
        <v>734.5</v>
      </c>
      <c r="H29" s="10" t="s">
        <v>59</v>
      </c>
    </row>
    <row r="30" spans="1:8" x14ac:dyDescent="0.25">
      <c r="A30" s="3" t="s">
        <v>31</v>
      </c>
      <c r="B30" s="4">
        <f>556.5</f>
        <v>556.5</v>
      </c>
      <c r="C30" s="5"/>
      <c r="D30" s="5"/>
      <c r="E30" s="5"/>
      <c r="F30" s="5"/>
      <c r="G30" s="4">
        <f t="shared" si="0"/>
        <v>556.5</v>
      </c>
      <c r="H30" s="10" t="s">
        <v>63</v>
      </c>
    </row>
    <row r="31" spans="1:8" x14ac:dyDescent="0.25">
      <c r="A31" s="3" t="s">
        <v>32</v>
      </c>
      <c r="B31" s="5"/>
      <c r="C31" s="5"/>
      <c r="D31" s="4">
        <f>525</f>
        <v>525</v>
      </c>
      <c r="E31" s="5"/>
      <c r="F31" s="5"/>
      <c r="G31" s="4">
        <f t="shared" si="0"/>
        <v>525</v>
      </c>
      <c r="H31" s="10" t="s">
        <v>59</v>
      </c>
    </row>
    <row r="32" spans="1:8" x14ac:dyDescent="0.25">
      <c r="A32" s="3" t="s">
        <v>33</v>
      </c>
      <c r="B32" s="5"/>
      <c r="C32" s="5"/>
      <c r="D32" s="4">
        <f>734.5</f>
        <v>734.5</v>
      </c>
      <c r="E32" s="5"/>
      <c r="F32" s="5"/>
      <c r="G32" s="4">
        <f t="shared" si="0"/>
        <v>734.5</v>
      </c>
      <c r="H32" s="10" t="s">
        <v>59</v>
      </c>
    </row>
    <row r="33" spans="1:8" x14ac:dyDescent="0.25">
      <c r="A33" s="3" t="s">
        <v>34</v>
      </c>
      <c r="B33" s="5"/>
      <c r="C33" s="5"/>
      <c r="D33" s="4">
        <f>2203.5</f>
        <v>2203.5</v>
      </c>
      <c r="E33" s="5"/>
      <c r="F33" s="4">
        <f>6813.6</f>
        <v>6813.6</v>
      </c>
      <c r="G33" s="4">
        <f t="shared" ref="G33:G52" si="1">((((B33)+(C33))+(D33))+(E33))+(F33)</f>
        <v>9017.1</v>
      </c>
      <c r="H33" s="10" t="s">
        <v>66</v>
      </c>
    </row>
    <row r="34" spans="1:8" x14ac:dyDescent="0.25">
      <c r="A34" s="3" t="s">
        <v>35</v>
      </c>
      <c r="B34" s="5"/>
      <c r="C34" s="5"/>
      <c r="D34" s="4">
        <f>2203.5</f>
        <v>2203.5</v>
      </c>
      <c r="E34" s="5"/>
      <c r="F34" s="5"/>
      <c r="G34" s="4">
        <f t="shared" si="1"/>
        <v>2203.5</v>
      </c>
      <c r="H34" s="10" t="s">
        <v>59</v>
      </c>
    </row>
    <row r="35" spans="1:8" x14ac:dyDescent="0.25">
      <c r="A35" s="3" t="s">
        <v>36</v>
      </c>
      <c r="B35" s="5"/>
      <c r="C35" s="5"/>
      <c r="D35" s="4">
        <f>682.5</f>
        <v>682.5</v>
      </c>
      <c r="E35" s="5"/>
      <c r="F35" s="5"/>
      <c r="G35" s="4">
        <f t="shared" si="1"/>
        <v>682.5</v>
      </c>
      <c r="H35" s="10" t="s">
        <v>59</v>
      </c>
    </row>
    <row r="36" spans="1:8" x14ac:dyDescent="0.25">
      <c r="A36" s="3" t="s">
        <v>37</v>
      </c>
      <c r="B36" s="4">
        <f>12257.68</f>
        <v>12257.68</v>
      </c>
      <c r="C36" s="5"/>
      <c r="D36" s="5"/>
      <c r="E36" s="5"/>
      <c r="F36" s="5"/>
      <c r="G36" s="4">
        <f t="shared" si="1"/>
        <v>12257.68</v>
      </c>
      <c r="H36" s="10" t="s">
        <v>63</v>
      </c>
    </row>
    <row r="37" spans="1:8" x14ac:dyDescent="0.25">
      <c r="A37" s="3" t="s">
        <v>38</v>
      </c>
      <c r="B37" s="5"/>
      <c r="C37" s="5"/>
      <c r="D37" s="4">
        <f>682.5</f>
        <v>682.5</v>
      </c>
      <c r="E37" s="5"/>
      <c r="F37" s="5"/>
      <c r="G37" s="4">
        <f t="shared" si="1"/>
        <v>682.5</v>
      </c>
      <c r="H37" s="10" t="s">
        <v>59</v>
      </c>
    </row>
    <row r="38" spans="1:8" x14ac:dyDescent="0.25">
      <c r="A38" s="3" t="s">
        <v>39</v>
      </c>
      <c r="B38" s="5"/>
      <c r="C38" s="5"/>
      <c r="D38" s="4">
        <f>734.5</f>
        <v>734.5</v>
      </c>
      <c r="E38" s="5"/>
      <c r="F38" s="5"/>
      <c r="G38" s="4">
        <f t="shared" si="1"/>
        <v>734.5</v>
      </c>
      <c r="H38" s="10" t="s">
        <v>59</v>
      </c>
    </row>
    <row r="39" spans="1:8" x14ac:dyDescent="0.25">
      <c r="A39" s="3" t="s">
        <v>40</v>
      </c>
      <c r="B39" s="5"/>
      <c r="C39" s="5"/>
      <c r="D39" s="4">
        <f>682.5</f>
        <v>682.5</v>
      </c>
      <c r="E39" s="5"/>
      <c r="F39" s="5"/>
      <c r="G39" s="4">
        <f t="shared" si="1"/>
        <v>682.5</v>
      </c>
      <c r="H39" s="10" t="s">
        <v>59</v>
      </c>
    </row>
    <row r="40" spans="1:8" x14ac:dyDescent="0.25">
      <c r="A40" s="3" t="s">
        <v>41</v>
      </c>
      <c r="B40" s="5"/>
      <c r="C40" s="5"/>
      <c r="D40" s="5"/>
      <c r="E40" s="4">
        <f>6195</f>
        <v>6195</v>
      </c>
      <c r="F40" s="5"/>
      <c r="G40" s="4">
        <f t="shared" si="1"/>
        <v>6195</v>
      </c>
      <c r="H40" s="10" t="s">
        <v>59</v>
      </c>
    </row>
    <row r="41" spans="1:8" x14ac:dyDescent="0.25">
      <c r="A41" s="3" t="s">
        <v>42</v>
      </c>
      <c r="B41" s="4">
        <f>556.5</f>
        <v>556.5</v>
      </c>
      <c r="C41" s="5"/>
      <c r="D41" s="4">
        <f>525</f>
        <v>525</v>
      </c>
      <c r="E41" s="5"/>
      <c r="F41" s="5"/>
      <c r="G41" s="4">
        <f t="shared" si="1"/>
        <v>1081.5</v>
      </c>
      <c r="H41" s="10" t="s">
        <v>67</v>
      </c>
    </row>
    <row r="42" spans="1:8" x14ac:dyDescent="0.25">
      <c r="A42" s="3" t="s">
        <v>43</v>
      </c>
      <c r="B42" s="5"/>
      <c r="C42" s="5"/>
      <c r="D42" s="4">
        <f>2203.5</f>
        <v>2203.5</v>
      </c>
      <c r="E42" s="5"/>
      <c r="F42" s="5"/>
      <c r="G42" s="4">
        <f t="shared" si="1"/>
        <v>2203.5</v>
      </c>
      <c r="H42" s="10" t="s">
        <v>59</v>
      </c>
    </row>
    <row r="43" spans="1:8" x14ac:dyDescent="0.25">
      <c r="A43" s="3" t="s">
        <v>44</v>
      </c>
      <c r="B43" s="4">
        <f>4491.75</f>
        <v>4491.75</v>
      </c>
      <c r="C43" s="5"/>
      <c r="D43" s="5"/>
      <c r="E43" s="5"/>
      <c r="F43" s="5"/>
      <c r="G43" s="4">
        <f t="shared" si="1"/>
        <v>4491.75</v>
      </c>
      <c r="H43" s="10" t="s">
        <v>63</v>
      </c>
    </row>
    <row r="44" spans="1:8" ht="34.5" x14ac:dyDescent="0.25">
      <c r="A44" s="3" t="s">
        <v>45</v>
      </c>
      <c r="B44" s="5"/>
      <c r="C44" s="5"/>
      <c r="D44" s="4">
        <f>1950.01</f>
        <v>1950.01</v>
      </c>
      <c r="E44" s="5"/>
      <c r="F44" s="5"/>
      <c r="G44" s="4">
        <f t="shared" si="1"/>
        <v>1950.01</v>
      </c>
      <c r="H44" s="11" t="s">
        <v>68</v>
      </c>
    </row>
    <row r="45" spans="1:8" x14ac:dyDescent="0.25">
      <c r="A45" s="3" t="s">
        <v>46</v>
      </c>
      <c r="B45" s="5"/>
      <c r="C45" s="5"/>
      <c r="D45" s="4">
        <f>288.75</f>
        <v>288.75</v>
      </c>
      <c r="E45" s="5"/>
      <c r="F45" s="5"/>
      <c r="G45" s="4">
        <f t="shared" si="1"/>
        <v>288.75</v>
      </c>
      <c r="H45" s="10" t="s">
        <v>59</v>
      </c>
    </row>
    <row r="46" spans="1:8" x14ac:dyDescent="0.25">
      <c r="A46" s="3" t="s">
        <v>47</v>
      </c>
      <c r="B46" s="5"/>
      <c r="C46" s="4">
        <f>2203.5</f>
        <v>2203.5</v>
      </c>
      <c r="D46" s="5"/>
      <c r="E46" s="5"/>
      <c r="F46" s="5"/>
      <c r="G46" s="4">
        <f t="shared" si="1"/>
        <v>2203.5</v>
      </c>
      <c r="H46" s="10" t="s">
        <v>59</v>
      </c>
    </row>
    <row r="47" spans="1:8" x14ac:dyDescent="0.25">
      <c r="A47" s="3" t="s">
        <v>48</v>
      </c>
      <c r="B47" s="5"/>
      <c r="C47" s="5"/>
      <c r="D47" s="4">
        <f>86.25</f>
        <v>86.25</v>
      </c>
      <c r="E47" s="5"/>
      <c r="F47" s="5"/>
      <c r="G47" s="4">
        <f t="shared" si="1"/>
        <v>86.25</v>
      </c>
      <c r="H47" s="10" t="s">
        <v>59</v>
      </c>
    </row>
    <row r="48" spans="1:8" x14ac:dyDescent="0.25">
      <c r="A48" s="3" t="s">
        <v>49</v>
      </c>
      <c r="B48" s="4">
        <f>2096.15</f>
        <v>2096.15</v>
      </c>
      <c r="C48" s="5"/>
      <c r="D48" s="5"/>
      <c r="E48" s="5"/>
      <c r="F48" s="5"/>
      <c r="G48" s="4">
        <f t="shared" si="1"/>
        <v>2096.15</v>
      </c>
      <c r="H48" s="10" t="s">
        <v>63</v>
      </c>
    </row>
    <row r="49" spans="1:8" x14ac:dyDescent="0.25">
      <c r="A49" s="3" t="s">
        <v>50</v>
      </c>
      <c r="B49" s="5"/>
      <c r="C49" s="5"/>
      <c r="D49" s="4">
        <f>734.5</f>
        <v>734.5</v>
      </c>
      <c r="E49" s="5"/>
      <c r="F49" s="5"/>
      <c r="G49" s="4">
        <f t="shared" si="1"/>
        <v>734.5</v>
      </c>
      <c r="H49" s="10" t="s">
        <v>59</v>
      </c>
    </row>
    <row r="50" spans="1:8" x14ac:dyDescent="0.25">
      <c r="A50" s="3" t="s">
        <v>51</v>
      </c>
      <c r="B50" s="5"/>
      <c r="C50" s="5"/>
      <c r="D50" s="4">
        <f>650</f>
        <v>650</v>
      </c>
      <c r="E50" s="5"/>
      <c r="F50" s="5"/>
      <c r="G50" s="4">
        <f t="shared" si="1"/>
        <v>650</v>
      </c>
      <c r="H50" s="10" t="s">
        <v>59</v>
      </c>
    </row>
    <row r="51" spans="1:8" x14ac:dyDescent="0.25">
      <c r="A51" s="3" t="s">
        <v>52</v>
      </c>
      <c r="B51" s="4">
        <f>5824.88</f>
        <v>5824.88</v>
      </c>
      <c r="C51" s="5"/>
      <c r="D51" s="5"/>
      <c r="E51" s="5"/>
      <c r="F51" s="5"/>
      <c r="G51" s="4">
        <f t="shared" si="1"/>
        <v>5824.88</v>
      </c>
      <c r="H51" s="10" t="s">
        <v>63</v>
      </c>
    </row>
    <row r="52" spans="1:8" x14ac:dyDescent="0.25">
      <c r="A52" s="3" t="s">
        <v>53</v>
      </c>
      <c r="B52" s="5"/>
      <c r="C52" s="5"/>
      <c r="D52" s="4">
        <f>734.5</f>
        <v>734.5</v>
      </c>
      <c r="E52" s="5"/>
      <c r="F52" s="5"/>
      <c r="G52" s="4">
        <f t="shared" si="1"/>
        <v>734.5</v>
      </c>
      <c r="H52" s="10" t="s">
        <v>59</v>
      </c>
    </row>
    <row r="53" spans="1:8" x14ac:dyDescent="0.25">
      <c r="A53" s="3" t="s">
        <v>54</v>
      </c>
      <c r="B53" s="6">
        <f>SUM(B5:B52)</f>
        <v>51477.770000000004</v>
      </c>
      <c r="C53" s="6">
        <f t="shared" ref="C53:G53" si="2">SUM(C5:C52)</f>
        <v>2203.5</v>
      </c>
      <c r="D53" s="6">
        <f t="shared" si="2"/>
        <v>37375.61</v>
      </c>
      <c r="E53" s="6">
        <f t="shared" si="2"/>
        <v>6195</v>
      </c>
      <c r="F53" s="6">
        <f t="shared" si="2"/>
        <v>13228.54</v>
      </c>
      <c r="G53" s="6">
        <f t="shared" si="2"/>
        <v>110480.41999999997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R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Allison Boucher</cp:lastModifiedBy>
  <cp:lastPrinted>2019-04-11T16:47:33Z</cp:lastPrinted>
  <dcterms:created xsi:type="dcterms:W3CDTF">2019-04-11T16:37:22Z</dcterms:created>
  <dcterms:modified xsi:type="dcterms:W3CDTF">2019-04-11T17:18:04Z</dcterms:modified>
</cp:coreProperties>
</file>