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<sst xmlns="http://schemas.openxmlformats.org/spreadsheetml/2006/main" count="90" uniqueCount="33">
  <si>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</si>
  <si>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</si>
  <si>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</si>
  <si>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</si>
  <si>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</si>
  <si>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</si>
  <si>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</si>
  <si>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</si>
  <si>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</si>
  <si>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</si>
  <si>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</si>
  <si>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</si>
  <si>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</si>
  <si>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</si>
  <si>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</si>
  <si>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</si>
  <si>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</si>
  <si>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</si>
  <si>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</si>
  <si>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</si>
  <si>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</si>
  <si>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</si>
  <si>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</si>
  <si>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</si>
  <si>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</si>
  <si>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</si>
  <si>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</si>
  <si>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</si>
  <si>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Pacific Gross Sales - Land Border</t>
  </si>
  <si>
    <t>Nov 17</t>
  </si>
  <si>
    <t>Jan - Nov 17</t>
  </si>
  <si>
    <t>Nov 18</t>
  </si>
  <si>
    <t>Jan - Nov 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</si>
</sst>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A13">
      <selection activeCell="B37" sqref="B37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5.71093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5.71093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28</v>
      </c>
      <c r="B1" s="38"/>
      <c r="C1" s="31" t="s">
        <v>31</v>
      </c>
      <c r="D1" s="31"/>
      <c r="E1" s="26"/>
      <c r="F1" s="27"/>
      <c r="G1" s="28"/>
      <c r="H1" s="31" t="s">
        <v>29</v>
      </c>
      <c r="I1" s="31"/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18</v>
      </c>
      <c r="C2" s="42" t="s">
        <v>17</v>
      </c>
      <c r="D2" s="23" t="s">
        <v>2</v>
      </c>
      <c r="E2" s="23" t="s">
        <v>3</v>
      </c>
      <c r="F2" s="24" t="s">
        <v>10</v>
      </c>
      <c r="G2" s="40" t="s">
        <v>18</v>
      </c>
      <c r="H2" s="42" t="s">
        <v>17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19</v>
      </c>
      <c r="B4" s="57">
        <v>15376.38</v>
      </c>
      <c r="C4" s="58">
        <v>4095.51</v>
      </c>
      <c r="D4" s="58">
        <v>229.6</v>
      </c>
      <c r="E4" s="4">
        <f>SUM(B4:D4)</f>
        <v>19701.489999999998</v>
      </c>
      <c r="F4" s="50">
        <f>IF(E$18=0,"0.00%",E4/E$18)</f>
        <v>0.010908205775390586</v>
      </c>
      <c r="G4" s="57">
        <v>17568.45</v>
      </c>
      <c r="H4" s="58">
        <v>4735.49</v>
      </c>
      <c r="I4" s="58">
        <v>233.73</v>
      </c>
      <c r="J4" s="4">
        <f>SUM(G4:I4)</f>
        <v>22537.670000000002</v>
      </c>
      <c r="K4" s="5">
        <f>IF(J$18=0,"0.00%",J4/J$18)</f>
        <v>0.012975523140504397</v>
      </c>
      <c r="L4" s="52">
        <f>IF((G4+H4)=0,"0.00%",(B4+C4)/(G4+H4)-1)</f>
        <v>-0.12697532364237007</v>
      </c>
      <c r="M4" s="53">
        <f>IF(I4=0,"0.00%",D4/I4-1)</f>
        <v>-0.017669961066187456</v>
      </c>
      <c r="N4" s="54">
        <f>IF(J4=0,"0.00%",E4/J4-1)</f>
        <v>-0.12584175737775927</v>
      </c>
      <c r="O4" s="1"/>
    </row>
    <row r="5" spans="1:15" s="30" customFormat="1" ht="15">
      <c r="A5" s="18" t="s">
        <v>20</v>
      </c>
      <c r="B5" s="49">
        <v>578498.17</v>
      </c>
      <c r="C5" s="2">
        <v>350.84</v>
      </c>
      <c r="D5" s="2">
        <v>161386.04</v>
      </c>
      <c r="E5" s="4">
        <f aca="true" t="shared" si="0" ref="E5:E17">SUM(B5:D5)</f>
        <v>740235.05</v>
      </c>
      <c r="F5" s="50">
        <f aca="true" t="shared" si="1" ref="F5:F17">IF(E$18=0,"0.00%",E5/E$18)</f>
        <v>0.4098490138338034</v>
      </c>
      <c r="G5" s="49">
        <v>541767.02</v>
      </c>
      <c r="H5" s="2">
        <v>104.95</v>
      </c>
      <c r="I5" s="2">
        <v>163431.34</v>
      </c>
      <c r="J5" s="4">
        <f aca="true" t="shared" si="2" ref="J5:J16">SUM(G5:I5)</f>
        <v>705303.3099999999</v>
      </c>
      <c r="K5" s="5">
        <f aca="true" t="shared" si="3" ref="K5:K17">IF(J$18=0,"0.00%",J5/J$18)</f>
        <v>0.40606147041727675</v>
      </c>
      <c r="L5" s="52">
        <f aca="true" t="shared" si="4" ref="L5:L17">IF((G5+H5)=0,"0.00%",(B5+C5)/(G5+H5)-1)</f>
        <v>0.06823944039770136</v>
      </c>
      <c r="M5" s="53">
        <f aca="true" t="shared" si="5" ref="M5:M17">IF(I5=0,"0.00%",D5/I5-1)</f>
        <v>-0.01251473554582605</v>
      </c>
      <c r="N5" s="54">
        <f aca="true" t="shared" si="6" ref="N5:N17">IF(J5=0,"0.00%",E5/J5-1)</f>
        <v>0.049527259414109626</v>
      </c>
      <c r="O5" s="1"/>
    </row>
    <row r="6" spans="1:15" s="30" customFormat="1" ht="15">
      <c r="A6" s="18" t="s">
        <v>21</v>
      </c>
      <c r="B6" s="49">
        <v>464.75</v>
      </c>
      <c r="C6" s="2">
        <v>0</v>
      </c>
      <c r="D6" s="2">
        <v>23299.45</v>
      </c>
      <c r="E6" s="4">
        <f t="shared" si="0"/>
        <v>23764.2</v>
      </c>
      <c r="F6" s="50">
        <f t="shared" si="1"/>
        <v>0.01315762329080374</v>
      </c>
      <c r="G6" s="49">
        <v>256.85</v>
      </c>
      <c r="H6" s="2">
        <v>0</v>
      </c>
      <c r="I6" s="2">
        <v>23516.02</v>
      </c>
      <c r="J6" s="4">
        <f t="shared" si="2"/>
        <v>23772.87</v>
      </c>
      <c r="K6" s="5">
        <f t="shared" si="3"/>
        <v>0.013686659925413885</v>
      </c>
      <c r="L6" s="52">
        <f t="shared" si="4"/>
        <v>0.8094218415417558</v>
      </c>
      <c r="M6" s="53">
        <f t="shared" si="5"/>
        <v>-0.009209466567897118</v>
      </c>
      <c r="N6" s="54">
        <f t="shared" si="6"/>
        <v>-0.00036470144328382137</v>
      </c>
      <c r="O6" s="1"/>
    </row>
    <row r="7" spans="1:15" s="30" customFormat="1" ht="15">
      <c r="A7" s="18" t="s">
        <v>15</v>
      </c>
      <c r="B7" s="49">
        <v>20458.78</v>
      </c>
      <c r="C7" s="2">
        <v>17385.13</v>
      </c>
      <c r="D7" s="2">
        <v>2313.15</v>
      </c>
      <c r="E7" s="4">
        <f t="shared" si="0"/>
        <v>40157.060000000005</v>
      </c>
      <c r="F7" s="50">
        <f t="shared" si="1"/>
        <v>0.02223392615557028</v>
      </c>
      <c r="G7" s="49">
        <v>13957.81</v>
      </c>
      <c r="H7" s="2">
        <v>19388.94</v>
      </c>
      <c r="I7" s="2">
        <v>4589.41</v>
      </c>
      <c r="J7" s="4">
        <f t="shared" si="2"/>
        <v>37936.16</v>
      </c>
      <c r="K7" s="5">
        <f t="shared" si="3"/>
        <v>0.02184083456461459</v>
      </c>
      <c r="L7" s="52">
        <f t="shared" si="4"/>
        <v>0.13486051864124704</v>
      </c>
      <c r="M7" s="53">
        <f t="shared" si="5"/>
        <v>-0.4959809648734804</v>
      </c>
      <c r="N7" s="54">
        <f t="shared" si="6"/>
        <v>0.05854308923201512</v>
      </c>
      <c r="O7" s="1"/>
    </row>
    <row r="8" spans="1:15" s="30" customFormat="1" ht="15">
      <c r="A8" s="18" t="s">
        <v>16</v>
      </c>
      <c r="B8" s="49">
        <v>0</v>
      </c>
      <c r="C8" s="2">
        <v>0</v>
      </c>
      <c r="D8" s="2">
        <v>44</v>
      </c>
      <c r="E8" s="4">
        <f t="shared" si="0"/>
        <v>44</v>
      </c>
      <c r="F8" s="50">
        <f t="shared" si="1"/>
        <v>2.436166270252584E-05</v>
      </c>
      <c r="G8" s="49">
        <v>59.5</v>
      </c>
      <c r="H8" s="2">
        <v>0</v>
      </c>
      <c r="I8" s="2">
        <v>79.35</v>
      </c>
      <c r="J8" s="4">
        <f t="shared" si="2"/>
        <v>138.85</v>
      </c>
      <c r="K8" s="5">
        <f t="shared" si="3"/>
        <v>7.993955843967168E-05</v>
      </c>
      <c r="L8" s="52">
        <f t="shared" si="4"/>
        <v>-1</v>
      </c>
      <c r="M8" s="53">
        <f t="shared" si="5"/>
        <v>-0.4454946439823566</v>
      </c>
      <c r="N8" s="54">
        <f t="shared" si="6"/>
        <v>-0.6831112711559236</v>
      </c>
      <c r="O8" s="1"/>
    </row>
    <row r="9" spans="1:15" s="30" customFormat="1" ht="15">
      <c r="A9" s="18" t="s">
        <v>22</v>
      </c>
      <c r="B9" s="49">
        <v>175.43</v>
      </c>
      <c r="C9" s="2">
        <v>0</v>
      </c>
      <c r="D9" s="2">
        <v>0</v>
      </c>
      <c r="E9" s="4">
        <f t="shared" si="0"/>
        <v>175.43</v>
      </c>
      <c r="F9" s="50">
        <f t="shared" si="1"/>
        <v>9.713105654327518E-05</v>
      </c>
      <c r="G9" s="49">
        <v>204.08</v>
      </c>
      <c r="H9" s="2">
        <v>57.85</v>
      </c>
      <c r="I9" s="2">
        <v>0</v>
      </c>
      <c r="J9" s="4">
        <f t="shared" si="2"/>
        <v>261.93</v>
      </c>
      <c r="K9" s="5">
        <f t="shared" si="3"/>
        <v>0.0001507999174800375</v>
      </c>
      <c r="L9" s="52">
        <f t="shared" si="4"/>
        <v>-0.33024090405833617</v>
      </c>
      <c r="M9" s="53" t="str">
        <f t="shared" si="5"/>
        <v>0.00%</v>
      </c>
      <c r="N9" s="54">
        <f t="shared" si="6"/>
        <v>-0.33024090405833617</v>
      </c>
      <c r="O9" s="1"/>
    </row>
    <row r="10" spans="1:15" s="30" customFormat="1" ht="15">
      <c r="A10" s="18" t="s">
        <v>13</v>
      </c>
      <c r="B10" s="49">
        <v>64241.18</v>
      </c>
      <c r="C10" s="2">
        <v>532</v>
      </c>
      <c r="D10" s="2">
        <v>40387.54</v>
      </c>
      <c r="E10" s="4">
        <f t="shared" si="0"/>
        <v>105160.72</v>
      </c>
      <c r="F10" s="50">
        <f t="shared" si="1"/>
        <v>0.05822477250442643</v>
      </c>
      <c r="G10" s="49">
        <v>61961.43</v>
      </c>
      <c r="H10" s="2">
        <v>338.75</v>
      </c>
      <c r="I10" s="2">
        <v>38222.14</v>
      </c>
      <c r="J10" s="4">
        <f t="shared" si="2"/>
        <v>100522.32</v>
      </c>
      <c r="K10" s="5">
        <f t="shared" si="3"/>
        <v>0.05787331562212012</v>
      </c>
      <c r="L10" s="52">
        <f t="shared" si="4"/>
        <v>0.0396949093887049</v>
      </c>
      <c r="M10" s="53">
        <f t="shared" si="5"/>
        <v>0.056653028846631814</v>
      </c>
      <c r="N10" s="54">
        <f t="shared" si="6"/>
        <v>0.04614298595575583</v>
      </c>
      <c r="O10" s="1"/>
    </row>
    <row r="11" spans="1:15" s="30" customFormat="1" ht="15">
      <c r="A11" s="18" t="s">
        <v>27</v>
      </c>
      <c r="B11" s="49">
        <v>1399.91</v>
      </c>
      <c r="C11" s="2">
        <v>110.75</v>
      </c>
      <c r="D11" s="2">
        <v>4</v>
      </c>
      <c r="E11" s="4">
        <f t="shared" si="0"/>
        <v>1514.66</v>
      </c>
      <c r="F11" s="50">
        <f t="shared" si="1"/>
        <v>0.0008386280915683588</v>
      </c>
      <c r="G11" s="49">
        <v>1531.65</v>
      </c>
      <c r="H11" s="2">
        <v>36.49</v>
      </c>
      <c r="I11" s="2">
        <v>12.95</v>
      </c>
      <c r="J11" s="4">
        <f t="shared" si="2"/>
        <v>1581.0900000000001</v>
      </c>
      <c r="K11" s="5">
        <f t="shared" si="3"/>
        <v>0.0009102746593689632</v>
      </c>
      <c r="L11" s="52">
        <f t="shared" si="4"/>
        <v>-0.036654890507225146</v>
      </c>
      <c r="M11" s="53">
        <f t="shared" si="5"/>
        <v>-0.6911196911196911</v>
      </c>
      <c r="N11" s="54">
        <f t="shared" si="6"/>
        <v>-0.04201531854606633</v>
      </c>
      <c r="O11" s="1"/>
    </row>
    <row r="12" spans="1:15" s="30" customFormat="1" ht="15">
      <c r="A12" s="18" t="s">
        <v>23</v>
      </c>
      <c r="B12" s="49">
        <v>20308.33</v>
      </c>
      <c r="C12" s="2">
        <v>46788.51</v>
      </c>
      <c r="D12" s="2">
        <v>1241.95</v>
      </c>
      <c r="E12" s="4">
        <f t="shared" si="0"/>
        <v>68338.79</v>
      </c>
      <c r="F12" s="50">
        <f t="shared" si="1"/>
        <v>0.03783742162451695</v>
      </c>
      <c r="G12" s="49">
        <v>38752.08</v>
      </c>
      <c r="H12" s="2">
        <v>40464.16</v>
      </c>
      <c r="I12" s="2">
        <v>498.31</v>
      </c>
      <c r="J12" s="4">
        <f t="shared" si="2"/>
        <v>79714.55</v>
      </c>
      <c r="K12" s="5">
        <f t="shared" si="3"/>
        <v>0.04589374093062392</v>
      </c>
      <c r="L12" s="52">
        <f t="shared" si="4"/>
        <v>-0.152991356317846</v>
      </c>
      <c r="M12" s="53">
        <f t="shared" si="5"/>
        <v>1.4923240553069377</v>
      </c>
      <c r="N12" s="54">
        <f t="shared" si="6"/>
        <v>-0.14270619353681369</v>
      </c>
      <c r="O12" s="1"/>
    </row>
    <row r="13" spans="1:15" s="30" customFormat="1" ht="15">
      <c r="A13" s="18" t="s">
        <v>24</v>
      </c>
      <c r="B13" s="49">
        <v>2740.87</v>
      </c>
      <c r="C13" s="2">
        <v>2674.82</v>
      </c>
      <c r="D13" s="2">
        <v>234.25</v>
      </c>
      <c r="E13" s="4">
        <f t="shared" si="0"/>
        <v>5649.9400000000005</v>
      </c>
      <c r="F13" s="50">
        <f t="shared" si="1"/>
        <v>0.0031282257402161103</v>
      </c>
      <c r="G13" s="49">
        <v>2855.67</v>
      </c>
      <c r="H13" s="2">
        <v>171.47</v>
      </c>
      <c r="I13" s="2">
        <v>80.95</v>
      </c>
      <c r="J13" s="4">
        <f t="shared" si="2"/>
        <v>3108.0899999999997</v>
      </c>
      <c r="K13" s="5">
        <f t="shared" si="3"/>
        <v>0.0017894082980969331</v>
      </c>
      <c r="L13" s="52">
        <f t="shared" si="4"/>
        <v>0.7890451052808924</v>
      </c>
      <c r="M13" s="53">
        <f t="shared" si="5"/>
        <v>1.8937615812229769</v>
      </c>
      <c r="N13" s="54">
        <f t="shared" si="6"/>
        <v>0.8178173733707843</v>
      </c>
      <c r="O13" s="1"/>
    </row>
    <row r="14" spans="1:15" s="30" customFormat="1" ht="15">
      <c r="A14" s="18" t="s">
        <v>25</v>
      </c>
      <c r="B14" s="49">
        <v>347140.91</v>
      </c>
      <c r="C14" s="2">
        <v>3167.24</v>
      </c>
      <c r="D14" s="2">
        <v>6019.04</v>
      </c>
      <c r="E14" s="4">
        <f t="shared" si="0"/>
        <v>356327.18999999994</v>
      </c>
      <c r="F14" s="50">
        <f t="shared" si="1"/>
        <v>0.1972891548754281</v>
      </c>
      <c r="G14" s="49">
        <v>346594.38</v>
      </c>
      <c r="H14" s="2">
        <v>5648.67</v>
      </c>
      <c r="I14" s="2">
        <v>6899.45</v>
      </c>
      <c r="J14" s="4">
        <f t="shared" si="2"/>
        <v>359142.5</v>
      </c>
      <c r="K14" s="5">
        <f t="shared" si="3"/>
        <v>0.20676768359322859</v>
      </c>
      <c r="L14" s="52">
        <f t="shared" si="4"/>
        <v>-0.005493082120427983</v>
      </c>
      <c r="M14" s="53">
        <f t="shared" si="5"/>
        <v>-0.12760582365260997</v>
      </c>
      <c r="N14" s="54">
        <f t="shared" si="6"/>
        <v>-0.007838977564615823</v>
      </c>
      <c r="O14" s="1"/>
    </row>
    <row r="15" spans="1:15" s="30" customFormat="1" ht="15">
      <c r="A15" s="18" t="s">
        <v>14</v>
      </c>
      <c r="B15" s="49">
        <v>9467.84</v>
      </c>
      <c r="C15" s="2">
        <v>6986.64</v>
      </c>
      <c r="D15" s="2">
        <v>778.04</v>
      </c>
      <c r="E15" s="4">
        <f t="shared" si="0"/>
        <v>17232.52</v>
      </c>
      <c r="F15" s="50">
        <f t="shared" si="1"/>
        <v>0.009541200903512058</v>
      </c>
      <c r="G15" s="49">
        <v>7539.46</v>
      </c>
      <c r="H15" s="2">
        <v>7466.13</v>
      </c>
      <c r="I15" s="2">
        <v>1053.76</v>
      </c>
      <c r="J15" s="4">
        <f t="shared" si="2"/>
        <v>16059.35</v>
      </c>
      <c r="K15" s="5">
        <f t="shared" si="3"/>
        <v>0.009245785724365442</v>
      </c>
      <c r="L15" s="52">
        <f t="shared" si="4"/>
        <v>0.0965566832093907</v>
      </c>
      <c r="M15" s="53">
        <f t="shared" si="5"/>
        <v>-0.26165350744002436</v>
      </c>
      <c r="N15" s="54">
        <f t="shared" si="6"/>
        <v>0.07305214719151154</v>
      </c>
      <c r="O15" s="1"/>
    </row>
    <row r="16" spans="1:15" s="30" customFormat="1" ht="15">
      <c r="A16" s="18" t="s">
        <v>26</v>
      </c>
      <c r="B16" s="49">
        <v>193093.98</v>
      </c>
      <c r="C16" s="2">
        <v>1348.95</v>
      </c>
      <c r="D16" s="2">
        <v>232620.79</v>
      </c>
      <c r="E16" s="4">
        <f t="shared" si="0"/>
        <v>427063.72000000003</v>
      </c>
      <c r="F16" s="50">
        <f t="shared" si="1"/>
        <v>0.23645414316195315</v>
      </c>
      <c r="G16" s="49">
        <v>175623.18</v>
      </c>
      <c r="H16" s="2">
        <v>2702.7</v>
      </c>
      <c r="I16" s="2">
        <v>207943.54</v>
      </c>
      <c r="J16" s="4">
        <f t="shared" si="2"/>
        <v>386269.42000000004</v>
      </c>
      <c r="K16" s="5">
        <f t="shared" si="3"/>
        <v>0.22238535738961537</v>
      </c>
      <c r="L16" s="52">
        <f t="shared" si="4"/>
        <v>0.0903797586755215</v>
      </c>
      <c r="M16" s="53">
        <f t="shared" si="5"/>
        <v>0.11867283782896076</v>
      </c>
      <c r="N16" s="54">
        <f t="shared" si="6"/>
        <v>0.10561100073622187</v>
      </c>
      <c r="O16" s="1"/>
    </row>
    <row r="17" spans="1:15" s="30" customFormat="1" ht="15.75" thickBot="1">
      <c r="A17" s="19" t="s">
        <v>9</v>
      </c>
      <c r="B17" s="49">
        <v>458.19</v>
      </c>
      <c r="C17" s="33">
        <v>201.5</v>
      </c>
      <c r="D17" s="33">
        <v>92</v>
      </c>
      <c r="E17" s="4">
        <f t="shared" si="0"/>
        <v>751.69</v>
      </c>
      <c r="F17" s="50">
        <f t="shared" si="1"/>
        <v>0.0004161913235650375</v>
      </c>
      <c r="G17" s="49">
        <v>338.58</v>
      </c>
      <c r="H17" s="33">
        <v>195.5</v>
      </c>
      <c r="I17" s="33">
        <v>55.1</v>
      </c>
      <c r="J17" s="4">
        <f>SUM(G17:I17)</f>
        <v>589.18</v>
      </c>
      <c r="K17" s="5">
        <f t="shared" si="3"/>
        <v>0.00033920625885117584</v>
      </c>
      <c r="L17" s="52">
        <f t="shared" si="4"/>
        <v>0.23518948472139023</v>
      </c>
      <c r="M17" s="53">
        <f t="shared" si="5"/>
        <v>0.6696914700544465</v>
      </c>
      <c r="N17" s="54">
        <f t="shared" si="6"/>
        <v>0.2758240266132592</v>
      </c>
      <c r="O17" s="1"/>
    </row>
    <row r="18" spans="1:251" s="30" customFormat="1" ht="16.5" thickBot="1" thickTop="1">
      <c r="A18" s="12" t="s">
        <v>8</v>
      </c>
      <c r="B18" s="13">
        <f>SUM(B4:B17)</f>
        <v>1253824.7200000002</v>
      </c>
      <c r="C18" s="13">
        <f>SUM(C4:C17)</f>
        <v>83641.89000000001</v>
      </c>
      <c r="D18" s="13">
        <f>SUM(D4:D17)</f>
        <v>468649.8500000001</v>
      </c>
      <c r="E18" s="14">
        <f>SUM(E4:E17)</f>
        <v>1806116.46</v>
      </c>
      <c r="F18" s="51">
        <f>IF(E$18=0,"0.00%",E18/E$18)</f>
        <v>1</v>
      </c>
      <c r="G18" s="13">
        <f>SUM(G4:G17)</f>
        <v>1209010.1400000001</v>
      </c>
      <c r="H18" s="13">
        <f>SUM(H4:H17)</f>
        <v>81311.1</v>
      </c>
      <c r="I18" s="14">
        <f>SUM(I4:I17)</f>
        <v>446616.05000000005</v>
      </c>
      <c r="J18" s="14">
        <f>SUM(J4:J17)</f>
        <v>1736937.2900000003</v>
      </c>
      <c r="K18" s="15">
        <f>IF(J$18=0,"0.00%",J18/J$18)</f>
        <v>1</v>
      </c>
      <c r="L18" s="55">
        <f>IF(H18=0,"0.00%",(B18+C18)/(G18+H18)-1)</f>
        <v>0.03653769971267007</v>
      </c>
      <c r="M18" s="56">
        <f>IF(I18=0,"0.00%",D18/I18-1)</f>
        <v>0.049334993670738125</v>
      </c>
      <c r="N18" s="51">
        <f>IF(J18=0,"0.00%",E18/J18-1)</f>
        <v>0.03982824849134281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28</v>
      </c>
      <c r="B20" s="38"/>
      <c r="C20" s="36" t="s">
        <v>32</v>
      </c>
      <c r="D20" s="36"/>
      <c r="E20" s="26"/>
      <c r="F20" s="27"/>
      <c r="G20" s="28"/>
      <c r="H20" s="37" t="s">
        <v>30</v>
      </c>
      <c r="I20" s="37"/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18</v>
      </c>
      <c r="C21" s="42" t="s">
        <v>17</v>
      </c>
      <c r="D21" s="23" t="s">
        <v>2</v>
      </c>
      <c r="E21" s="23" t="s">
        <v>3</v>
      </c>
      <c r="F21" s="24" t="s">
        <v>10</v>
      </c>
      <c r="G21" s="40" t="s">
        <v>18</v>
      </c>
      <c r="H21" s="42" t="s">
        <v>17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19</v>
      </c>
      <c r="B23" s="48">
        <v>222534.09</v>
      </c>
      <c r="C23" s="44">
        <v>64216.05</v>
      </c>
      <c r="D23" s="4">
        <v>43423.85</v>
      </c>
      <c r="E23" s="4">
        <f aca="true" t="shared" si="7" ref="E23:E36">SUM(B23:D23)</f>
        <v>330173.99</v>
      </c>
      <c r="F23" s="50">
        <f>IF(E$37=0,"0.00%",E23/E$37)</f>
        <v>0.01473082405226006</v>
      </c>
      <c r="G23" s="48">
        <v>251023.51</v>
      </c>
      <c r="H23" s="44">
        <v>55168.1</v>
      </c>
      <c r="I23" s="4">
        <v>3923.25</v>
      </c>
      <c r="J23" s="4">
        <f>SUM(G23:I23)</f>
        <v>310114.86</v>
      </c>
      <c r="K23" s="5">
        <f>IF(J$37=0,"0.00%",J23/J$37)</f>
        <v>0.014485798445685155</v>
      </c>
      <c r="L23" s="52">
        <f>IF((G23+H23)=0,"0.00",(B23+C23)/(G23+H23)-1)</f>
        <v>-0.06349445695131872</v>
      </c>
      <c r="M23" s="53">
        <f>IF(I23=0,"0.00%",D23/I23-1)</f>
        <v>10.068336200853883</v>
      </c>
      <c r="N23" s="54">
        <f>IF(J23=0,"0.00%",E23/J23-1)</f>
        <v>0.06468290490820072</v>
      </c>
      <c r="O23" s="1"/>
    </row>
    <row r="24" spans="1:15" s="30" customFormat="1" ht="15">
      <c r="A24" s="18" t="s">
        <v>20</v>
      </c>
      <c r="B24" s="49">
        <v>7082769.01</v>
      </c>
      <c r="C24" s="45">
        <v>1912.91</v>
      </c>
      <c r="D24" s="2">
        <v>2130706.12</v>
      </c>
      <c r="E24" s="4">
        <f t="shared" si="7"/>
        <v>9215388.04</v>
      </c>
      <c r="F24" s="50">
        <f aca="true" t="shared" si="8" ref="F24:F36">IF(E$37=0,"0.00%",E24/E$37)</f>
        <v>0.4111476491244561</v>
      </c>
      <c r="G24" s="49">
        <v>6844490.55</v>
      </c>
      <c r="H24" s="45">
        <v>2190.52</v>
      </c>
      <c r="I24" s="2">
        <v>2213898.11</v>
      </c>
      <c r="J24" s="4">
        <f aca="true" t="shared" si="9" ref="J24:J36">SUM(G24:I24)</f>
        <v>9060579.18</v>
      </c>
      <c r="K24" s="5">
        <f aca="true" t="shared" si="10" ref="K24:K36">IF(J$37=0,"0.00%",J24/J$37)</f>
        <v>0.4232293924988028</v>
      </c>
      <c r="L24" s="52">
        <f aca="true" t="shared" si="11" ref="L24:L36">IF((G24+H24)=0,"0.00",(B24+C24)/(G24+H24)-1)</f>
        <v>0.03476149211080459</v>
      </c>
      <c r="M24" s="53">
        <f aca="true" t="shared" si="12" ref="M24:M36">IF(I24=0,"0.00%",D24/I24-1)</f>
        <v>-0.03757715390072747</v>
      </c>
      <c r="N24" s="54">
        <f aca="true" t="shared" si="13" ref="N24:N36">IF(J24=0,"0.00%",E24/J24-1)</f>
        <v>0.017085978382233913</v>
      </c>
      <c r="O24" s="1"/>
    </row>
    <row r="25" spans="1:15" s="30" customFormat="1" ht="15">
      <c r="A25" s="18" t="s">
        <v>21</v>
      </c>
      <c r="B25" s="49">
        <v>7069.3</v>
      </c>
      <c r="C25" s="45">
        <v>0</v>
      </c>
      <c r="D25" s="2">
        <v>411538.32</v>
      </c>
      <c r="E25" s="4">
        <f t="shared" si="7"/>
        <v>418607.62</v>
      </c>
      <c r="F25" s="50">
        <f t="shared" si="8"/>
        <v>0.018676320315707907</v>
      </c>
      <c r="G25" s="49">
        <v>6615.59</v>
      </c>
      <c r="H25" s="45">
        <v>0</v>
      </c>
      <c r="I25" s="2">
        <v>452430.02</v>
      </c>
      <c r="J25" s="4">
        <f t="shared" si="9"/>
        <v>459045.61000000004</v>
      </c>
      <c r="K25" s="5">
        <f t="shared" si="10"/>
        <v>0.021442513860305164</v>
      </c>
      <c r="L25" s="52">
        <f t="shared" si="11"/>
        <v>0.0685819405374275</v>
      </c>
      <c r="M25" s="53">
        <f t="shared" si="12"/>
        <v>-0.09038237559921425</v>
      </c>
      <c r="N25" s="54">
        <f t="shared" si="13"/>
        <v>-0.08809144259107504</v>
      </c>
      <c r="O25" s="1"/>
    </row>
    <row r="26" spans="1:15" s="30" customFormat="1" ht="15">
      <c r="A26" s="18" t="s">
        <v>15</v>
      </c>
      <c r="B26" s="49">
        <v>144976.2</v>
      </c>
      <c r="C26" s="45">
        <v>299538.17</v>
      </c>
      <c r="D26" s="2">
        <v>49764.34</v>
      </c>
      <c r="E26" s="4">
        <f t="shared" si="7"/>
        <v>494278.70999999996</v>
      </c>
      <c r="F26" s="50">
        <f t="shared" si="8"/>
        <v>0.022052411547584576</v>
      </c>
      <c r="G26" s="49">
        <v>117271.58</v>
      </c>
      <c r="H26" s="45">
        <v>309522.55</v>
      </c>
      <c r="I26" s="2">
        <v>55528.11</v>
      </c>
      <c r="J26" s="4">
        <f t="shared" si="9"/>
        <v>482322.24</v>
      </c>
      <c r="K26" s="5">
        <f t="shared" si="10"/>
        <v>0.022529790267100978</v>
      </c>
      <c r="L26" s="52">
        <f t="shared" si="11"/>
        <v>0.041519408900961174</v>
      </c>
      <c r="M26" s="53">
        <f t="shared" si="12"/>
        <v>-0.10379913885057501</v>
      </c>
      <c r="N26" s="54">
        <f t="shared" si="13"/>
        <v>0.024789381472436256</v>
      </c>
      <c r="O26" s="1"/>
    </row>
    <row r="27" spans="1:15" s="30" customFormat="1" ht="15">
      <c r="A27" s="18" t="s">
        <v>16</v>
      </c>
      <c r="B27" s="49">
        <v>63.85</v>
      </c>
      <c r="C27" s="45">
        <v>10</v>
      </c>
      <c r="D27" s="2">
        <v>414.25</v>
      </c>
      <c r="E27" s="4">
        <f t="shared" si="7"/>
        <v>488.1</v>
      </c>
      <c r="F27" s="50">
        <f t="shared" si="8"/>
        <v>2.1776746314596544E-05</v>
      </c>
      <c r="G27" s="49">
        <v>112.05</v>
      </c>
      <c r="H27" s="45">
        <v>10</v>
      </c>
      <c r="I27" s="2">
        <v>578.39</v>
      </c>
      <c r="J27" s="4">
        <f t="shared" si="9"/>
        <v>700.4399999999999</v>
      </c>
      <c r="K27" s="5">
        <f t="shared" si="10"/>
        <v>3.271830528629202E-05</v>
      </c>
      <c r="L27" s="52">
        <f t="shared" si="11"/>
        <v>-0.3949201147070873</v>
      </c>
      <c r="M27" s="53">
        <f t="shared" si="12"/>
        <v>-0.28378775566659176</v>
      </c>
      <c r="N27" s="54">
        <f t="shared" si="13"/>
        <v>-0.3031523042658899</v>
      </c>
      <c r="O27" s="1"/>
    </row>
    <row r="28" spans="1:15" s="30" customFormat="1" ht="15">
      <c r="A28" s="18" t="s">
        <v>22</v>
      </c>
      <c r="B28" s="49">
        <v>1805.97</v>
      </c>
      <c r="C28" s="45">
        <v>490.1</v>
      </c>
      <c r="D28" s="2">
        <v>0</v>
      </c>
      <c r="E28" s="4">
        <f t="shared" si="7"/>
        <v>2296.07</v>
      </c>
      <c r="F28" s="50">
        <f t="shared" si="8"/>
        <v>0.00010243993835393503</v>
      </c>
      <c r="G28" s="49">
        <v>1966.99</v>
      </c>
      <c r="H28" s="45">
        <v>532</v>
      </c>
      <c r="I28" s="2">
        <v>0</v>
      </c>
      <c r="J28" s="4">
        <f t="shared" si="9"/>
        <v>2498.99</v>
      </c>
      <c r="K28" s="5">
        <f t="shared" si="10"/>
        <v>0.00011673050900489821</v>
      </c>
      <c r="L28" s="52">
        <f t="shared" si="11"/>
        <v>-0.0812008051252705</v>
      </c>
      <c r="M28" s="53" t="str">
        <f t="shared" si="12"/>
        <v>0.00%</v>
      </c>
      <c r="N28" s="54">
        <f t="shared" si="13"/>
        <v>-0.0812008051252705</v>
      </c>
      <c r="O28" s="1"/>
    </row>
    <row r="29" spans="1:15" s="30" customFormat="1" ht="15">
      <c r="A29" s="18" t="s">
        <v>13</v>
      </c>
      <c r="B29" s="49">
        <v>777810.5</v>
      </c>
      <c r="C29" s="45">
        <v>6406.33</v>
      </c>
      <c r="D29" s="2">
        <v>539994.31</v>
      </c>
      <c r="E29" s="4">
        <f t="shared" si="7"/>
        <v>1324211.1400000001</v>
      </c>
      <c r="F29" s="50">
        <f t="shared" si="8"/>
        <v>0.059080127151695735</v>
      </c>
      <c r="G29" s="49">
        <v>694802.8</v>
      </c>
      <c r="H29" s="45">
        <v>14105.82</v>
      </c>
      <c r="I29" s="2">
        <v>457881.08</v>
      </c>
      <c r="J29" s="4">
        <f t="shared" si="9"/>
        <v>1166789.7</v>
      </c>
      <c r="K29" s="5">
        <f t="shared" si="10"/>
        <v>0.05450200104148975</v>
      </c>
      <c r="L29" s="52">
        <f t="shared" si="11"/>
        <v>0.1062311952138486</v>
      </c>
      <c r="M29" s="53">
        <f t="shared" si="12"/>
        <v>0.1793330923391725</v>
      </c>
      <c r="N29" s="54">
        <f t="shared" si="13"/>
        <v>0.13491843474449605</v>
      </c>
      <c r="O29" s="1"/>
    </row>
    <row r="30" spans="1:15" s="30" customFormat="1" ht="15">
      <c r="A30" s="18" t="s">
        <v>27</v>
      </c>
      <c r="B30" s="49">
        <v>17259.39</v>
      </c>
      <c r="C30" s="45">
        <v>3857.35</v>
      </c>
      <c r="D30" s="2">
        <v>183.65</v>
      </c>
      <c r="E30" s="4">
        <f t="shared" si="7"/>
        <v>21300.39</v>
      </c>
      <c r="F30" s="50">
        <f t="shared" si="8"/>
        <v>0.0009503240922597194</v>
      </c>
      <c r="G30" s="49">
        <v>15565.76</v>
      </c>
      <c r="H30" s="45">
        <v>2155.73</v>
      </c>
      <c r="I30" s="2">
        <v>541.95</v>
      </c>
      <c r="J30" s="4">
        <f t="shared" si="9"/>
        <v>18263.440000000002</v>
      </c>
      <c r="K30" s="5">
        <f t="shared" si="10"/>
        <v>0.0008531049133371556</v>
      </c>
      <c r="L30" s="52">
        <f t="shared" si="11"/>
        <v>0.191589420528409</v>
      </c>
      <c r="M30" s="53">
        <f t="shared" si="12"/>
        <v>-0.661131100655042</v>
      </c>
      <c r="N30" s="54">
        <f t="shared" si="13"/>
        <v>0.16628575996635875</v>
      </c>
      <c r="O30" s="1"/>
    </row>
    <row r="31" spans="1:15" s="30" customFormat="1" ht="15">
      <c r="A31" s="18" t="s">
        <v>23</v>
      </c>
      <c r="B31" s="49">
        <v>190917.2</v>
      </c>
      <c r="C31" s="45">
        <v>445005.52</v>
      </c>
      <c r="D31" s="2">
        <v>17576.04</v>
      </c>
      <c r="E31" s="4">
        <f t="shared" si="7"/>
        <v>653498.76</v>
      </c>
      <c r="F31" s="50">
        <f t="shared" si="8"/>
        <v>0.0291560678414739</v>
      </c>
      <c r="G31" s="49">
        <v>219293.89</v>
      </c>
      <c r="H31" s="45">
        <v>433345.61</v>
      </c>
      <c r="I31" s="2">
        <v>14895.52</v>
      </c>
      <c r="J31" s="4">
        <f t="shared" si="9"/>
        <v>667535.02</v>
      </c>
      <c r="K31" s="5">
        <f t="shared" si="10"/>
        <v>0.031181278301711857</v>
      </c>
      <c r="L31" s="52">
        <f t="shared" si="11"/>
        <v>-0.025614110086809028</v>
      </c>
      <c r="M31" s="53">
        <f t="shared" si="12"/>
        <v>0.1799547783494635</v>
      </c>
      <c r="N31" s="54">
        <f t="shared" si="13"/>
        <v>-0.021027001699476355</v>
      </c>
      <c r="O31" s="1"/>
    </row>
    <row r="32" spans="1:15" s="30" customFormat="1" ht="15">
      <c r="A32" s="18" t="s">
        <v>24</v>
      </c>
      <c r="B32" s="49">
        <v>37209.37</v>
      </c>
      <c r="C32" s="45">
        <v>22553.77</v>
      </c>
      <c r="D32" s="2">
        <v>1318.49</v>
      </c>
      <c r="E32" s="4">
        <f t="shared" si="7"/>
        <v>61081.63</v>
      </c>
      <c r="F32" s="50">
        <f t="shared" si="8"/>
        <v>0.002725177547617393</v>
      </c>
      <c r="G32" s="49">
        <v>30578.32</v>
      </c>
      <c r="H32" s="45">
        <v>6624.45</v>
      </c>
      <c r="I32" s="2">
        <v>1009.44</v>
      </c>
      <c r="J32" s="4">
        <f t="shared" si="9"/>
        <v>38212.21</v>
      </c>
      <c r="K32" s="5">
        <f t="shared" si="10"/>
        <v>0.0017849334024954326</v>
      </c>
      <c r="L32" s="52">
        <f t="shared" si="11"/>
        <v>0.6064164039398143</v>
      </c>
      <c r="M32" s="53">
        <f t="shared" si="12"/>
        <v>0.3061598510064987</v>
      </c>
      <c r="N32" s="54">
        <f t="shared" si="13"/>
        <v>0.5984846204917225</v>
      </c>
      <c r="O32" s="1"/>
    </row>
    <row r="33" spans="1:15" s="30" customFormat="1" ht="15">
      <c r="A33" s="18" t="s">
        <v>25</v>
      </c>
      <c r="B33" s="49">
        <v>4187325.12</v>
      </c>
      <c r="C33" s="45">
        <v>52272.08</v>
      </c>
      <c r="D33" s="2">
        <v>55186.63</v>
      </c>
      <c r="E33" s="4">
        <f t="shared" si="7"/>
        <v>4294783.83</v>
      </c>
      <c r="F33" s="50">
        <f t="shared" si="8"/>
        <v>0.19161323077636003</v>
      </c>
      <c r="G33" s="49">
        <v>3706907.04</v>
      </c>
      <c r="H33" s="45">
        <v>58741.18</v>
      </c>
      <c r="I33" s="2">
        <v>61893.23</v>
      </c>
      <c r="J33" s="4">
        <f t="shared" si="9"/>
        <v>3827541.45</v>
      </c>
      <c r="K33" s="5">
        <f t="shared" si="10"/>
        <v>0.17878857526274464</v>
      </c>
      <c r="L33" s="52">
        <f t="shared" si="11"/>
        <v>0.12586119369376458</v>
      </c>
      <c r="M33" s="53">
        <f t="shared" si="12"/>
        <v>-0.10835756996362944</v>
      </c>
      <c r="N33" s="54">
        <f t="shared" si="13"/>
        <v>0.12207376095169398</v>
      </c>
      <c r="O33" s="1"/>
    </row>
    <row r="34" spans="1:15" s="30" customFormat="1" ht="15">
      <c r="A34" s="18" t="s">
        <v>14</v>
      </c>
      <c r="B34" s="49">
        <v>103890.44</v>
      </c>
      <c r="C34" s="45">
        <v>122309.04</v>
      </c>
      <c r="D34" s="2">
        <v>11582.96</v>
      </c>
      <c r="E34" s="4">
        <f t="shared" si="7"/>
        <v>237782.43999999997</v>
      </c>
      <c r="F34" s="50">
        <f t="shared" si="8"/>
        <v>0.010608743851558642</v>
      </c>
      <c r="G34" s="49">
        <v>100981</v>
      </c>
      <c r="H34" s="45">
        <v>137999.27</v>
      </c>
      <c r="I34" s="2">
        <v>10038.41</v>
      </c>
      <c r="J34" s="4">
        <f t="shared" si="9"/>
        <v>249018.68</v>
      </c>
      <c r="K34" s="5">
        <f t="shared" si="10"/>
        <v>0.011631930207054797</v>
      </c>
      <c r="L34" s="52">
        <f t="shared" si="11"/>
        <v>-0.05348052372691692</v>
      </c>
      <c r="M34" s="53">
        <f t="shared" si="12"/>
        <v>0.15386400834395086</v>
      </c>
      <c r="N34" s="54">
        <f t="shared" si="13"/>
        <v>-0.0451220767855649</v>
      </c>
      <c r="O34" s="1"/>
    </row>
    <row r="35" spans="1:15" s="30" customFormat="1" ht="15">
      <c r="A35" s="18" t="s">
        <v>26</v>
      </c>
      <c r="B35" s="49">
        <v>2456459.13</v>
      </c>
      <c r="C35" s="45">
        <v>46782.45</v>
      </c>
      <c r="D35" s="11">
        <v>2848534.84</v>
      </c>
      <c r="E35" s="4">
        <f t="shared" si="7"/>
        <v>5351776.42</v>
      </c>
      <c r="F35" s="50">
        <f t="shared" si="8"/>
        <v>0.23877131208928432</v>
      </c>
      <c r="G35" s="49">
        <v>2314762.32</v>
      </c>
      <c r="H35" s="45">
        <v>49043.88</v>
      </c>
      <c r="I35" s="11">
        <v>2756509.79</v>
      </c>
      <c r="J35" s="4">
        <f t="shared" si="9"/>
        <v>5120315.99</v>
      </c>
      <c r="K35" s="5">
        <f t="shared" si="10"/>
        <v>0.23917546359874162</v>
      </c>
      <c r="L35" s="52">
        <f t="shared" si="11"/>
        <v>0.05898765304871456</v>
      </c>
      <c r="M35" s="53">
        <f t="shared" si="12"/>
        <v>0.0333846265788158</v>
      </c>
      <c r="N35" s="54">
        <f t="shared" si="13"/>
        <v>0.0452043253682084</v>
      </c>
      <c r="O35" s="1"/>
    </row>
    <row r="36" spans="1:15" s="30" customFormat="1" ht="15.75" thickBot="1">
      <c r="A36" s="19" t="s">
        <v>9</v>
      </c>
      <c r="B36" s="49">
        <v>4383.88</v>
      </c>
      <c r="C36" s="45">
        <v>2410.5</v>
      </c>
      <c r="D36" s="33">
        <v>1355.17</v>
      </c>
      <c r="E36" s="4">
        <f t="shared" si="7"/>
        <v>8149.55</v>
      </c>
      <c r="F36" s="50">
        <f t="shared" si="8"/>
        <v>0.0003635949250729774</v>
      </c>
      <c r="G36" s="49">
        <v>4284.43</v>
      </c>
      <c r="H36" s="45">
        <v>826.25</v>
      </c>
      <c r="I36" s="33">
        <v>150.8</v>
      </c>
      <c r="J36" s="4">
        <f t="shared" si="9"/>
        <v>5261.4800000000005</v>
      </c>
      <c r="K36" s="5">
        <f t="shared" si="10"/>
        <v>0.00024576938623967757</v>
      </c>
      <c r="L36" s="52">
        <f t="shared" si="11"/>
        <v>0.3294473533854594</v>
      </c>
      <c r="M36" s="53">
        <f t="shared" si="12"/>
        <v>7.986538461538462</v>
      </c>
      <c r="N36" s="54">
        <f t="shared" si="13"/>
        <v>0.5489082919634778</v>
      </c>
      <c r="O36" s="1"/>
    </row>
    <row r="37" spans="1:15" s="30" customFormat="1" ht="16.5" thickBot="1" thickTop="1">
      <c r="A37" s="12" t="s">
        <v>8</v>
      </c>
      <c r="B37" s="13">
        <f>SUM(B23:B36)</f>
        <v>15234473.449999997</v>
      </c>
      <c r="C37" s="13">
        <f>SUM(C23:C36)</f>
        <v>1067764.27</v>
      </c>
      <c r="D37" s="13">
        <f>SUM(D23:D36)</f>
        <v>6111578.97</v>
      </c>
      <c r="E37" s="14">
        <f>SUM(E23:E36)</f>
        <v>22413816.69</v>
      </c>
      <c r="F37" s="51">
        <f>IF(E$37=0,"0.00%",E37/E$37)</f>
        <v>1</v>
      </c>
      <c r="G37" s="13">
        <f>SUM(G23:G36)</f>
        <v>14308655.829999998</v>
      </c>
      <c r="H37" s="13">
        <f>SUM(H23:H36)</f>
        <v>1070265.3599999999</v>
      </c>
      <c r="I37" s="14">
        <f>SUM(I23:I36)</f>
        <v>6029278.100000001</v>
      </c>
      <c r="J37" s="14">
        <f>SUM(J23:J36)</f>
        <v>21408199.289999995</v>
      </c>
      <c r="K37" s="15">
        <f>IF(J$37=0,"0.00%",J37/J$37)</f>
        <v>1</v>
      </c>
      <c r="L37" s="55">
        <f>IF(H37=0,"0.00%",(B37+C37)/(G37+H37)-1)</f>
        <v>0.060037795798080884</v>
      </c>
      <c r="M37" s="56">
        <f>IF(I37=0,"0.00%",D37/I37-1)</f>
        <v>0.01365020299859765</v>
      </c>
      <c r="N37" s="51">
        <f>IF(J37=0,"0.00%",E37/J37-1)</f>
        <v>0.04697346966821914</v>
      </c>
      <c r="O37" s="32"/>
    </row>
    <row r="38" spans="3:15" s="30" customFormat="1" ht="15" thickTop="1">
      <c r="C38" s="4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7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5" right="0.75" top="1" bottom="1" header="0.5" footer="0.5"/>
  <pageSetup fitToHeight="1" fitToWidth="1" orientation="landscape" paperSize="5" scale="66" r:id="rId1"/>
  <headerFooter alignWithMargins="0">
    <oddHeader>&amp;C&amp;"Arial,Bold"&amp;14Pacific Land Border Sales Jan - Nov 17-18</oddHeader>
    <oddFooter>&amp;LStatistics and Reference Materials/Pacific Land Border (Nov 16-17)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2019-01-07T18:52:19Z</cp:lastPrinted>
  <dcterms:created xsi:type="dcterms:W3CDTF">2006-01-31T19:56:50Z</dcterms:created>
  <dcterms:modified xsi:type="dcterms:W3CDTF">2019-01-07T18:53:16Z</dcterms:modified>
  <cp:category/>
  <cp:version/>
  <cp:contentType/>
  <cp:contentStatus/>
</cp:coreProperties>
</file>