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<sst xmlns="http://schemas.openxmlformats.org/spreadsheetml/2006/main" count="90" uniqueCount="33">
  <si>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</si>
  <si>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</si>
  <si>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</si>
  <si>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</si>
  <si>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</si>
  <si>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</si>
  <si>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</si>
  <si>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</si>
  <si>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</si>
  <si>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</si>
  <si>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</si>
  <si>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</si>
  <si>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</si>
  <si>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</si>
  <si>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</si>
  <si>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</si>
  <si>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</si>
  <si>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</si>
  <si>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</si>
  <si>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</si>
  <si>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</si>
  <si>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</si>
  <si>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</si>
  <si>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</si>
  <si>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</si>
  <si>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</si>
  <si>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</si>
  <si>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</si>
  <si>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Pacific Gross Sales - Land Border</t>
  </si>
  <si>
    <t>Feb 18</t>
  </si>
  <si>
    <t>Jan - Feb 18</t>
  </si>
  <si>
    <t>Feb 19</t>
  </si>
  <si>
    <t>Jan - Feb 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</si>
</sst>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1" xfId="0" applyNumberFormat="1" applyFont="1" applyBorder="1" applyAlignment="1">
      <alignment/>
    </xf>
    <xf numFmtId="10" fontId="2" fillId="0" borderId="12" xfId="57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164" fontId="2" fillId="0" borderId="17" xfId="0" applyNumberFormat="1" applyFont="1" applyBorder="1" applyAlignment="1">
      <alignment/>
    </xf>
    <xf numFmtId="0" fontId="1" fillId="33" borderId="18" xfId="0" applyFont="1" applyFill="1" applyBorder="1" applyAlignment="1">
      <alignment/>
    </xf>
    <xf numFmtId="164" fontId="1" fillId="33" borderId="19" xfId="0" applyNumberFormat="1" applyFont="1" applyFill="1" applyBorder="1" applyAlignment="1">
      <alignment/>
    </xf>
    <xf numFmtId="164" fontId="1" fillId="33" borderId="20" xfId="0" applyNumberFormat="1" applyFont="1" applyFill="1" applyBorder="1" applyAlignment="1">
      <alignment/>
    </xf>
    <xf numFmtId="10" fontId="1" fillId="33" borderId="21" xfId="57" applyNumberFormat="1" applyFont="1" applyFill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" fontId="3" fillId="0" borderId="18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9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164" fontId="2" fillId="0" borderId="3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17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7" fontId="3" fillId="0" borderId="29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2" fillId="0" borderId="37" xfId="0" applyNumberFormat="1" applyFont="1" applyFill="1" applyBorder="1" applyAlignment="1">
      <alignment/>
    </xf>
    <xf numFmtId="164" fontId="2" fillId="0" borderId="38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2" fillId="0" borderId="37" xfId="57" applyNumberFormat="1" applyFont="1" applyBorder="1" applyAlignment="1">
      <alignment horizontal="right"/>
    </xf>
    <xf numFmtId="10" fontId="2" fillId="0" borderId="11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10" fontId="1" fillId="33" borderId="19" xfId="57" applyNumberFormat="1" applyFont="1" applyFill="1" applyBorder="1" applyAlignment="1">
      <alignment horizontal="right"/>
    </xf>
    <xf numFmtId="10" fontId="1" fillId="33" borderId="20" xfId="57" applyNumberFormat="1" applyFont="1" applyFill="1" applyBorder="1" applyAlignment="1">
      <alignment horizontal="right"/>
    </xf>
    <xf numFmtId="164" fontId="2" fillId="0" borderId="42" xfId="0" applyNumberFormat="1" applyFont="1" applyBorder="1" applyAlignment="1">
      <alignment/>
    </xf>
    <xf numFmtId="164" fontId="2" fillId="0" borderId="4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9"/>
  <sheetViews>
    <sheetView tabSelected="1" view="pageLayout" zoomScaleNormal="75" workbookViewId="0" topLeftCell="A10">
      <selection activeCell="B37" sqref="B37"/>
    </sheetView>
  </sheetViews>
  <sheetFormatPr defaultColWidth="9.140625" defaultRowHeight="12.75"/>
  <cols>
    <col min="1" max="1" width="51.421875" style="20" customWidth="1"/>
    <col min="2" max="2" width="17.57421875" style="30" bestFit="1" customWidth="1"/>
    <col min="3" max="3" width="15.8515625" style="1" bestFit="1" customWidth="1"/>
    <col min="4" max="4" width="14.7109375" style="1" bestFit="1" customWidth="1"/>
    <col min="5" max="5" width="15.7109375" style="1" bestFit="1" customWidth="1"/>
    <col min="6" max="6" width="9.28125" style="1" bestFit="1" customWidth="1"/>
    <col min="7" max="7" width="17.7109375" style="1" customWidth="1"/>
    <col min="8" max="8" width="16.28125" style="1" customWidth="1"/>
    <col min="9" max="9" width="15.8515625" style="1" bestFit="1" customWidth="1"/>
    <col min="10" max="10" width="15.7109375" style="1" bestFit="1" customWidth="1"/>
    <col min="11" max="11" width="9.28125" style="1" bestFit="1" customWidth="1"/>
    <col min="12" max="12" width="11.57421875" style="1" bestFit="1" customWidth="1"/>
    <col min="13" max="13" width="13.140625" style="1" bestFit="1" customWidth="1"/>
    <col min="14" max="14" width="11.421875" style="1" bestFit="1" customWidth="1"/>
    <col min="15" max="16384" width="9.140625" style="1" customWidth="1"/>
  </cols>
  <sheetData>
    <row r="1" spans="1:14" s="34" customFormat="1" ht="16.5" thickBot="1" thickTop="1">
      <c r="A1" s="21" t="s">
        <v>28</v>
      </c>
      <c r="B1" s="38"/>
      <c r="C1" s="25"/>
      <c r="D1" s="31" t="s">
        <v>31</v>
      </c>
      <c r="E1" s="26"/>
      <c r="F1" s="27"/>
      <c r="G1" s="28"/>
      <c r="H1" s="26"/>
      <c r="I1" s="31" t="s">
        <v>29</v>
      </c>
      <c r="J1" s="26"/>
      <c r="K1" s="27"/>
      <c r="L1" s="28"/>
      <c r="M1" s="25" t="s">
        <v>12</v>
      </c>
      <c r="N1" s="27"/>
    </row>
    <row r="2" spans="1:14" s="30" customFormat="1" ht="15.75" thickTop="1">
      <c r="A2" s="16" t="s">
        <v>0</v>
      </c>
      <c r="B2" s="40" t="s">
        <v>18</v>
      </c>
      <c r="C2" s="42" t="s">
        <v>17</v>
      </c>
      <c r="D2" s="23" t="s">
        <v>2</v>
      </c>
      <c r="E2" s="23" t="s">
        <v>3</v>
      </c>
      <c r="F2" s="24" t="s">
        <v>10</v>
      </c>
      <c r="G2" s="40" t="s">
        <v>18</v>
      </c>
      <c r="H2" s="42" t="s">
        <v>17</v>
      </c>
      <c r="I2" s="23" t="s">
        <v>2</v>
      </c>
      <c r="J2" s="23" t="s">
        <v>3</v>
      </c>
      <c r="K2" s="24" t="s">
        <v>10</v>
      </c>
      <c r="L2" s="22" t="s">
        <v>1</v>
      </c>
      <c r="M2" s="23" t="s">
        <v>2</v>
      </c>
      <c r="N2" s="24" t="s">
        <v>3</v>
      </c>
    </row>
    <row r="3" spans="1:14" s="30" customFormat="1" ht="15.75" thickBot="1">
      <c r="A3" s="6" t="s">
        <v>4</v>
      </c>
      <c r="B3" s="41" t="s">
        <v>5</v>
      </c>
      <c r="C3" s="43" t="s">
        <v>5</v>
      </c>
      <c r="D3" s="7" t="s">
        <v>6</v>
      </c>
      <c r="E3" s="7"/>
      <c r="F3" s="8" t="s">
        <v>11</v>
      </c>
      <c r="G3" s="41" t="s">
        <v>5</v>
      </c>
      <c r="H3" s="43" t="s">
        <v>5</v>
      </c>
      <c r="I3" s="7" t="s">
        <v>6</v>
      </c>
      <c r="J3" s="7"/>
      <c r="K3" s="8" t="s">
        <v>11</v>
      </c>
      <c r="L3" s="9" t="s">
        <v>7</v>
      </c>
      <c r="M3" s="10" t="s">
        <v>7</v>
      </c>
      <c r="N3" s="35" t="s">
        <v>7</v>
      </c>
    </row>
    <row r="4" spans="1:15" s="30" customFormat="1" ht="15.75" thickTop="1">
      <c r="A4" s="17" t="s">
        <v>19</v>
      </c>
      <c r="B4" s="59">
        <v>10654.4</v>
      </c>
      <c r="C4" s="60">
        <v>2675.33</v>
      </c>
      <c r="D4" s="60">
        <v>220.85</v>
      </c>
      <c r="E4" s="4">
        <f>SUM(B4:D4)</f>
        <v>13550.58</v>
      </c>
      <c r="F4" s="52">
        <f>IF(E$18=0,"0.00%",E4/E$18)</f>
        <v>0.010012247816865546</v>
      </c>
      <c r="G4" s="59">
        <v>14690.84</v>
      </c>
      <c r="H4" s="60">
        <v>2445.86</v>
      </c>
      <c r="I4" s="60">
        <v>261.84</v>
      </c>
      <c r="J4" s="4">
        <f>SUM(G4:I4)</f>
        <v>17398.54</v>
      </c>
      <c r="K4" s="5">
        <f>IF(J$18=0,"0.00%",J4/J$18)</f>
        <v>0.012457196898501978</v>
      </c>
      <c r="L4" s="54">
        <f>IF((G4+H4)=0,"0.00%",(B4+C4)/(G4+H4)-1)</f>
        <v>-0.22215303996685487</v>
      </c>
      <c r="M4" s="55">
        <f>IF(I4=0,"0.00%",D4/I4-1)</f>
        <v>-0.15654598227925443</v>
      </c>
      <c r="N4" s="56">
        <f>IF(J4=0,"0.00%",E4/J4-1)</f>
        <v>-0.22116568401716474</v>
      </c>
      <c r="O4" s="1"/>
    </row>
    <row r="5" spans="1:15" s="30" customFormat="1" ht="15">
      <c r="A5" s="18" t="s">
        <v>20</v>
      </c>
      <c r="B5" s="50">
        <v>457401.96</v>
      </c>
      <c r="C5" s="2">
        <v>211.9</v>
      </c>
      <c r="D5" s="2">
        <v>105817.75</v>
      </c>
      <c r="E5" s="4">
        <f aca="true" t="shared" si="0" ref="E5:E17">SUM(B5:D5)</f>
        <v>563431.6100000001</v>
      </c>
      <c r="F5" s="52">
        <f aca="true" t="shared" si="1" ref="F5:F17">IF(E$18=0,"0.00%",E5/E$18)</f>
        <v>0.41630815117696374</v>
      </c>
      <c r="G5" s="50">
        <v>450401.32</v>
      </c>
      <c r="H5" s="2">
        <v>419.8</v>
      </c>
      <c r="I5" s="2">
        <v>126806.91</v>
      </c>
      <c r="J5" s="4">
        <f aca="true" t="shared" si="2" ref="J5:J16">SUM(G5:I5)</f>
        <v>577628.03</v>
      </c>
      <c r="K5" s="5">
        <f aca="true" t="shared" si="3" ref="K5:K17">IF(J$18=0,"0.00%",J5/J$18)</f>
        <v>0.4135764324939798</v>
      </c>
      <c r="L5" s="54">
        <f aca="true" t="shared" si="4" ref="L5:L17">IF((G5+H5)=0,"0.00%",(B5+C5)/(G5+H5)-1)</f>
        <v>0.01506748397235702</v>
      </c>
      <c r="M5" s="55">
        <f aca="true" t="shared" si="5" ref="M5:M17">IF(I5=0,"0.00%",D5/I5-1)</f>
        <v>-0.16552063290557273</v>
      </c>
      <c r="N5" s="56">
        <f aca="true" t="shared" si="6" ref="N5:N17">IF(J5=0,"0.00%",E5/J5-1)</f>
        <v>-0.024577096786663755</v>
      </c>
      <c r="O5" s="1"/>
    </row>
    <row r="6" spans="1:15" s="30" customFormat="1" ht="15">
      <c r="A6" s="18" t="s">
        <v>21</v>
      </c>
      <c r="B6" s="50">
        <v>274.8</v>
      </c>
      <c r="C6" s="2">
        <v>0</v>
      </c>
      <c r="D6" s="2">
        <v>15249.28</v>
      </c>
      <c r="E6" s="4">
        <f t="shared" si="0"/>
        <v>15524.08</v>
      </c>
      <c r="F6" s="52">
        <f t="shared" si="1"/>
        <v>0.011470426807475849</v>
      </c>
      <c r="G6" s="50">
        <v>303.75</v>
      </c>
      <c r="H6" s="2">
        <v>0</v>
      </c>
      <c r="I6" s="2">
        <v>19575.36</v>
      </c>
      <c r="J6" s="4">
        <f t="shared" si="2"/>
        <v>19879.11</v>
      </c>
      <c r="K6" s="5">
        <f t="shared" si="3"/>
        <v>0.014233262528751242</v>
      </c>
      <c r="L6" s="54">
        <f t="shared" si="4"/>
        <v>-0.09530864197530864</v>
      </c>
      <c r="M6" s="55">
        <f t="shared" si="5"/>
        <v>-0.22099619113007374</v>
      </c>
      <c r="N6" s="56">
        <f t="shared" si="6"/>
        <v>-0.21907570308731128</v>
      </c>
      <c r="O6" s="1"/>
    </row>
    <row r="7" spans="1:15" s="30" customFormat="1" ht="15">
      <c r="A7" s="18" t="s">
        <v>15</v>
      </c>
      <c r="B7" s="50">
        <v>9714.22</v>
      </c>
      <c r="C7" s="2">
        <v>10059.24</v>
      </c>
      <c r="D7" s="2">
        <v>2782.95</v>
      </c>
      <c r="E7" s="4">
        <f t="shared" si="0"/>
        <v>22556.41</v>
      </c>
      <c r="F7" s="52">
        <f t="shared" si="1"/>
        <v>0.01666647234131854</v>
      </c>
      <c r="G7" s="50">
        <v>7990.19</v>
      </c>
      <c r="H7" s="2">
        <v>12199.72</v>
      </c>
      <c r="I7" s="2">
        <v>3992.14</v>
      </c>
      <c r="J7" s="4">
        <f t="shared" si="2"/>
        <v>24182.05</v>
      </c>
      <c r="K7" s="5">
        <f t="shared" si="3"/>
        <v>0.017314128556730608</v>
      </c>
      <c r="L7" s="54">
        <f t="shared" si="4"/>
        <v>-0.020626639742326813</v>
      </c>
      <c r="M7" s="55">
        <f t="shared" si="5"/>
        <v>-0.30289268412430426</v>
      </c>
      <c r="N7" s="56">
        <f t="shared" si="6"/>
        <v>-0.06722506983485688</v>
      </c>
      <c r="O7" s="1"/>
    </row>
    <row r="8" spans="1:15" s="30" customFormat="1" ht="15">
      <c r="A8" s="18" t="s">
        <v>16</v>
      </c>
      <c r="B8" s="50">
        <v>0</v>
      </c>
      <c r="C8" s="2">
        <v>75</v>
      </c>
      <c r="D8" s="2">
        <v>0</v>
      </c>
      <c r="E8" s="4">
        <f t="shared" si="0"/>
        <v>75</v>
      </c>
      <c r="F8" s="52">
        <f t="shared" si="1"/>
        <v>5.541597380074624E-05</v>
      </c>
      <c r="G8" s="50">
        <v>0</v>
      </c>
      <c r="H8" s="2">
        <v>10</v>
      </c>
      <c r="I8" s="2">
        <v>29.9</v>
      </c>
      <c r="J8" s="4">
        <f t="shared" si="2"/>
        <v>39.9</v>
      </c>
      <c r="K8" s="5">
        <f t="shared" si="3"/>
        <v>2.8568038252073385E-05</v>
      </c>
      <c r="L8" s="54">
        <f t="shared" si="4"/>
        <v>6.5</v>
      </c>
      <c r="M8" s="55">
        <f t="shared" si="5"/>
        <v>-1</v>
      </c>
      <c r="N8" s="56">
        <f t="shared" si="6"/>
        <v>0.8796992481203008</v>
      </c>
      <c r="O8" s="1"/>
    </row>
    <row r="9" spans="1:15" s="30" customFormat="1" ht="15">
      <c r="A9" s="18" t="s">
        <v>22</v>
      </c>
      <c r="B9" s="50">
        <v>131.45</v>
      </c>
      <c r="C9" s="2">
        <v>41</v>
      </c>
      <c r="D9" s="2">
        <v>0</v>
      </c>
      <c r="E9" s="4">
        <f t="shared" si="0"/>
        <v>172.45</v>
      </c>
      <c r="F9" s="52">
        <f t="shared" si="1"/>
        <v>0.00012741979575918251</v>
      </c>
      <c r="G9" s="50">
        <v>128.87</v>
      </c>
      <c r="H9" s="2">
        <v>31.8</v>
      </c>
      <c r="I9" s="2">
        <v>0</v>
      </c>
      <c r="J9" s="4">
        <f t="shared" si="2"/>
        <v>160.67000000000002</v>
      </c>
      <c r="K9" s="5">
        <f t="shared" si="3"/>
        <v>0.000115038263307284</v>
      </c>
      <c r="L9" s="54">
        <f t="shared" si="4"/>
        <v>0.07331798095475173</v>
      </c>
      <c r="M9" s="55" t="str">
        <f t="shared" si="5"/>
        <v>0.00%</v>
      </c>
      <c r="N9" s="56">
        <f t="shared" si="6"/>
        <v>0.07331798095475173</v>
      </c>
      <c r="O9" s="1"/>
    </row>
    <row r="10" spans="1:15" s="30" customFormat="1" ht="15">
      <c r="A10" s="18" t="s">
        <v>13</v>
      </c>
      <c r="B10" s="50">
        <v>48010.69</v>
      </c>
      <c r="C10" s="2">
        <v>446.15</v>
      </c>
      <c r="D10" s="2">
        <v>27284.78</v>
      </c>
      <c r="E10" s="4">
        <f t="shared" si="0"/>
        <v>75741.62</v>
      </c>
      <c r="F10" s="52">
        <f t="shared" si="1"/>
        <v>0.05596394172728103</v>
      </c>
      <c r="G10" s="50">
        <v>47806.76</v>
      </c>
      <c r="H10" s="2">
        <v>137.8</v>
      </c>
      <c r="I10" s="2">
        <v>31743.93</v>
      </c>
      <c r="J10" s="4">
        <f t="shared" si="2"/>
        <v>79688.49</v>
      </c>
      <c r="K10" s="5">
        <f t="shared" si="3"/>
        <v>0.057056236355137034</v>
      </c>
      <c r="L10" s="54">
        <f t="shared" si="4"/>
        <v>0.010684840991344924</v>
      </c>
      <c r="M10" s="55">
        <f t="shared" si="5"/>
        <v>-0.1404725249835166</v>
      </c>
      <c r="N10" s="56">
        <f t="shared" si="6"/>
        <v>-0.049528733697928096</v>
      </c>
      <c r="O10" s="1"/>
    </row>
    <row r="11" spans="1:15" s="30" customFormat="1" ht="15">
      <c r="A11" s="18" t="s">
        <v>27</v>
      </c>
      <c r="B11" s="50">
        <v>761.85</v>
      </c>
      <c r="C11" s="2">
        <v>225.5</v>
      </c>
      <c r="D11" s="2">
        <v>0</v>
      </c>
      <c r="E11" s="4">
        <f t="shared" si="0"/>
        <v>987.35</v>
      </c>
      <c r="F11" s="52">
        <f t="shared" si="1"/>
        <v>0.0007295328230955574</v>
      </c>
      <c r="G11" s="50">
        <v>673.92</v>
      </c>
      <c r="H11" s="2">
        <v>41.99</v>
      </c>
      <c r="I11" s="2">
        <v>19.98</v>
      </c>
      <c r="J11" s="4">
        <f t="shared" si="2"/>
        <v>735.89</v>
      </c>
      <c r="K11" s="5">
        <f t="shared" si="3"/>
        <v>0.0005268905681533405</v>
      </c>
      <c r="L11" s="54">
        <f t="shared" si="4"/>
        <v>0.3791538042491376</v>
      </c>
      <c r="M11" s="55">
        <f t="shared" si="5"/>
        <v>-1</v>
      </c>
      <c r="N11" s="56">
        <f t="shared" si="6"/>
        <v>0.34170867928630644</v>
      </c>
      <c r="O11" s="1"/>
    </row>
    <row r="12" spans="1:15" s="30" customFormat="1" ht="15">
      <c r="A12" s="18" t="s">
        <v>23</v>
      </c>
      <c r="B12" s="50">
        <v>15540.33</v>
      </c>
      <c r="C12" s="2">
        <v>26437.15</v>
      </c>
      <c r="D12" s="2">
        <v>630.35</v>
      </c>
      <c r="E12" s="4">
        <f t="shared" si="0"/>
        <v>42607.83</v>
      </c>
      <c r="F12" s="52">
        <f t="shared" si="1"/>
        <v>0.03148205854648867</v>
      </c>
      <c r="G12" s="50">
        <v>16233.92</v>
      </c>
      <c r="H12" s="2">
        <v>51290.68</v>
      </c>
      <c r="I12" s="2">
        <v>417.59</v>
      </c>
      <c r="J12" s="4">
        <f t="shared" si="2"/>
        <v>67942.19</v>
      </c>
      <c r="K12" s="5">
        <f t="shared" si="3"/>
        <v>0.04864599205136937</v>
      </c>
      <c r="L12" s="54">
        <f t="shared" si="4"/>
        <v>-0.37833796868104363</v>
      </c>
      <c r="M12" s="55">
        <f t="shared" si="5"/>
        <v>0.5094949591704783</v>
      </c>
      <c r="N12" s="56">
        <f t="shared" si="6"/>
        <v>-0.37288112143573826</v>
      </c>
      <c r="O12" s="1"/>
    </row>
    <row r="13" spans="1:15" s="30" customFormat="1" ht="15">
      <c r="A13" s="18" t="s">
        <v>24</v>
      </c>
      <c r="B13" s="50">
        <v>1555.27</v>
      </c>
      <c r="C13" s="2">
        <v>2948.44</v>
      </c>
      <c r="D13" s="2">
        <v>125</v>
      </c>
      <c r="E13" s="4">
        <f t="shared" si="0"/>
        <v>4628.71</v>
      </c>
      <c r="F13" s="52">
        <f t="shared" si="1"/>
        <v>0.0034200596278833617</v>
      </c>
      <c r="G13" s="50">
        <v>1507.59</v>
      </c>
      <c r="H13" s="2">
        <v>1424.68</v>
      </c>
      <c r="I13" s="2">
        <v>17.7</v>
      </c>
      <c r="J13" s="4">
        <f t="shared" si="2"/>
        <v>2949.97</v>
      </c>
      <c r="K13" s="5">
        <f t="shared" si="3"/>
        <v>0.002112151774497968</v>
      </c>
      <c r="L13" s="54">
        <f t="shared" si="4"/>
        <v>0.5359124500813364</v>
      </c>
      <c r="M13" s="55">
        <f t="shared" si="5"/>
        <v>6.062146892655368</v>
      </c>
      <c r="N13" s="56">
        <f t="shared" si="6"/>
        <v>0.5690701939341758</v>
      </c>
      <c r="O13" s="1"/>
    </row>
    <row r="14" spans="1:15" s="30" customFormat="1" ht="15">
      <c r="A14" s="18" t="s">
        <v>25</v>
      </c>
      <c r="B14" s="50">
        <v>313242.91</v>
      </c>
      <c r="C14" s="2">
        <v>1814.94</v>
      </c>
      <c r="D14" s="2">
        <v>4474.74</v>
      </c>
      <c r="E14" s="4">
        <f t="shared" si="0"/>
        <v>319532.58999999997</v>
      </c>
      <c r="F14" s="52">
        <f t="shared" si="1"/>
        <v>0.2360961284789945</v>
      </c>
      <c r="G14" s="50">
        <v>274274.77</v>
      </c>
      <c r="H14" s="2">
        <v>4753.73</v>
      </c>
      <c r="I14" s="2">
        <v>2422.07</v>
      </c>
      <c r="J14" s="4">
        <f t="shared" si="2"/>
        <v>281450.57</v>
      </c>
      <c r="K14" s="5">
        <f t="shared" si="3"/>
        <v>0.20151605638666312</v>
      </c>
      <c r="L14" s="54">
        <f t="shared" si="4"/>
        <v>0.12912426508403252</v>
      </c>
      <c r="M14" s="55">
        <f t="shared" si="5"/>
        <v>0.8474858282378295</v>
      </c>
      <c r="N14" s="56">
        <f t="shared" si="6"/>
        <v>0.13530624578234085</v>
      </c>
      <c r="O14" s="1"/>
    </row>
    <row r="15" spans="1:15" s="30" customFormat="1" ht="15">
      <c r="A15" s="18" t="s">
        <v>14</v>
      </c>
      <c r="B15" s="50">
        <v>5288.53</v>
      </c>
      <c r="C15" s="2">
        <v>4549.61</v>
      </c>
      <c r="D15" s="2">
        <v>552.85</v>
      </c>
      <c r="E15" s="4">
        <f t="shared" si="0"/>
        <v>10390.99</v>
      </c>
      <c r="F15" s="52">
        <f t="shared" si="1"/>
        <v>0.007677691061384216</v>
      </c>
      <c r="G15" s="50">
        <v>5735.48</v>
      </c>
      <c r="H15" s="2">
        <v>6650.09</v>
      </c>
      <c r="I15" s="2">
        <v>977.35</v>
      </c>
      <c r="J15" s="4">
        <f t="shared" si="2"/>
        <v>13362.92</v>
      </c>
      <c r="K15" s="5">
        <f t="shared" si="3"/>
        <v>0.009567729566902168</v>
      </c>
      <c r="L15" s="54">
        <f t="shared" si="4"/>
        <v>-0.20567725183419094</v>
      </c>
      <c r="M15" s="55">
        <f t="shared" si="5"/>
        <v>-0.43433775003836905</v>
      </c>
      <c r="N15" s="56">
        <f t="shared" si="6"/>
        <v>-0.22240124164479025</v>
      </c>
      <c r="O15" s="1"/>
    </row>
    <row r="16" spans="1:15" s="30" customFormat="1" ht="15">
      <c r="A16" s="18" t="s">
        <v>26</v>
      </c>
      <c r="B16" s="50">
        <v>124465.85</v>
      </c>
      <c r="C16" s="2">
        <v>3086.52</v>
      </c>
      <c r="D16" s="2">
        <v>156343.14</v>
      </c>
      <c r="E16" s="4">
        <f t="shared" si="0"/>
        <v>283895.51</v>
      </c>
      <c r="F16" s="52">
        <f t="shared" si="1"/>
        <v>0.2097646152574599</v>
      </c>
      <c r="G16" s="50">
        <v>140782.55</v>
      </c>
      <c r="H16" s="2">
        <v>2909.49</v>
      </c>
      <c r="I16" s="2">
        <v>167025.44</v>
      </c>
      <c r="J16" s="4">
        <f t="shared" si="2"/>
        <v>310717.48</v>
      </c>
      <c r="K16" s="5">
        <f t="shared" si="3"/>
        <v>0.22247089860220168</v>
      </c>
      <c r="L16" s="54">
        <f t="shared" si="4"/>
        <v>-0.11232125314665986</v>
      </c>
      <c r="M16" s="55">
        <f t="shared" si="5"/>
        <v>-0.06395612548603369</v>
      </c>
      <c r="N16" s="56">
        <f t="shared" si="6"/>
        <v>-0.08632269417221061</v>
      </c>
      <c r="O16" s="1"/>
    </row>
    <row r="17" spans="1:15" s="30" customFormat="1" ht="15.75" thickBot="1">
      <c r="A17" s="19" t="s">
        <v>9</v>
      </c>
      <c r="B17" s="51">
        <v>207.15</v>
      </c>
      <c r="C17" s="33">
        <v>41</v>
      </c>
      <c r="D17" s="33">
        <v>57.5</v>
      </c>
      <c r="E17" s="4">
        <f t="shared" si="0"/>
        <v>305.65</v>
      </c>
      <c r="F17" s="52">
        <f t="shared" si="1"/>
        <v>0.00022583856522930782</v>
      </c>
      <c r="G17" s="51">
        <v>222.75</v>
      </c>
      <c r="H17" s="33">
        <v>152</v>
      </c>
      <c r="I17" s="33">
        <v>155.17</v>
      </c>
      <c r="J17" s="4">
        <f>SUM(G17:I17)</f>
        <v>529.92</v>
      </c>
      <c r="K17" s="5">
        <f t="shared" si="3"/>
        <v>0.00037941791555234905</v>
      </c>
      <c r="L17" s="54">
        <f t="shared" si="4"/>
        <v>-0.3378252168112075</v>
      </c>
      <c r="M17" s="55">
        <f t="shared" si="5"/>
        <v>-0.6294386801572469</v>
      </c>
      <c r="N17" s="56">
        <f t="shared" si="6"/>
        <v>-0.423214824879227</v>
      </c>
      <c r="O17" s="1"/>
    </row>
    <row r="18" spans="1:251" s="30" customFormat="1" ht="16.5" thickBot="1" thickTop="1">
      <c r="A18" s="12" t="s">
        <v>8</v>
      </c>
      <c r="B18" s="13">
        <f>SUM(B4:B17)</f>
        <v>987249.4099999999</v>
      </c>
      <c r="C18" s="13">
        <f>SUM(C4:C17)</f>
        <v>52611.780000000006</v>
      </c>
      <c r="D18" s="13">
        <f>SUM(D4:D17)</f>
        <v>313539.19</v>
      </c>
      <c r="E18" s="14">
        <f>SUM(E4:E17)</f>
        <v>1353400.38</v>
      </c>
      <c r="F18" s="53">
        <f>IF(E$18=0,"0.00%",E18/E$18)</f>
        <v>1</v>
      </c>
      <c r="G18" s="13">
        <f>SUM(G4:G17)</f>
        <v>960752.71</v>
      </c>
      <c r="H18" s="13">
        <f>SUM(H4:H17)</f>
        <v>82467.63999999998</v>
      </c>
      <c r="I18" s="14">
        <f>SUM(I4:I17)</f>
        <v>353445.38</v>
      </c>
      <c r="J18" s="14">
        <f>SUM(J4:J17)</f>
        <v>1396665.73</v>
      </c>
      <c r="K18" s="15">
        <f>IF(J$18=0,"0.00%",J18/J$18)</f>
        <v>1</v>
      </c>
      <c r="L18" s="57">
        <f>IF(H18=0,"0.00%",(B18+C18)/(G18+H18)-1)</f>
        <v>-0.0032199908677011946</v>
      </c>
      <c r="M18" s="58">
        <f>IF(I18=0,"0.00%",D18/I18-1)</f>
        <v>-0.11290624310890696</v>
      </c>
      <c r="N18" s="53">
        <f>IF(J18=0,"0.00%",E18/J18-1)</f>
        <v>-0.03097759834058511</v>
      </c>
      <c r="O18" s="32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</row>
    <row r="19" spans="1:15" s="30" customFormat="1" ht="15.75" thickBot="1" thickTop="1">
      <c r="A19" s="29"/>
      <c r="B19" s="29"/>
      <c r="C19" s="46"/>
      <c r="D19" s="1"/>
      <c r="E19" s="1"/>
      <c r="F19" s="3"/>
      <c r="G19" s="3"/>
      <c r="H19" s="1"/>
      <c r="I19" s="1"/>
      <c r="J19" s="1"/>
      <c r="K19" s="1"/>
      <c r="L19" s="1"/>
      <c r="M19" s="1"/>
      <c r="N19" s="1"/>
      <c r="O19" s="1"/>
    </row>
    <row r="20" spans="1:15" s="30" customFormat="1" ht="16.5" thickBot="1" thickTop="1">
      <c r="A20" s="21" t="s">
        <v>28</v>
      </c>
      <c r="B20" s="38"/>
      <c r="C20" s="47"/>
      <c r="D20" s="36" t="s">
        <v>32</v>
      </c>
      <c r="E20" s="26"/>
      <c r="F20" s="27"/>
      <c r="G20" s="28"/>
      <c r="H20" s="26"/>
      <c r="I20" s="37" t="s">
        <v>30</v>
      </c>
      <c r="J20" s="26"/>
      <c r="K20" s="27"/>
      <c r="L20" s="28"/>
      <c r="M20" s="25" t="s">
        <v>12</v>
      </c>
      <c r="N20" s="27"/>
      <c r="O20" s="1"/>
    </row>
    <row r="21" spans="1:15" s="30" customFormat="1" ht="15.75" thickTop="1">
      <c r="A21" s="16" t="s">
        <v>0</v>
      </c>
      <c r="B21" s="40" t="s">
        <v>18</v>
      </c>
      <c r="C21" s="42" t="s">
        <v>17</v>
      </c>
      <c r="D21" s="23" t="s">
        <v>2</v>
      </c>
      <c r="E21" s="23" t="s">
        <v>3</v>
      </c>
      <c r="F21" s="24" t="s">
        <v>10</v>
      </c>
      <c r="G21" s="40" t="s">
        <v>18</v>
      </c>
      <c r="H21" s="42" t="s">
        <v>17</v>
      </c>
      <c r="I21" s="23" t="s">
        <v>2</v>
      </c>
      <c r="J21" s="23" t="s">
        <v>3</v>
      </c>
      <c r="K21" s="24" t="s">
        <v>10</v>
      </c>
      <c r="L21" s="22" t="s">
        <v>1</v>
      </c>
      <c r="M21" s="23" t="s">
        <v>2</v>
      </c>
      <c r="N21" s="24" t="s">
        <v>3</v>
      </c>
      <c r="O21" s="1"/>
    </row>
    <row r="22" spans="1:15" s="30" customFormat="1" ht="15.75" thickBot="1">
      <c r="A22" s="6" t="s">
        <v>4</v>
      </c>
      <c r="B22" s="41" t="s">
        <v>5</v>
      </c>
      <c r="C22" s="43" t="s">
        <v>5</v>
      </c>
      <c r="D22" s="7" t="s">
        <v>6</v>
      </c>
      <c r="E22" s="7"/>
      <c r="F22" s="8" t="s">
        <v>11</v>
      </c>
      <c r="G22" s="41" t="s">
        <v>5</v>
      </c>
      <c r="H22" s="43" t="s">
        <v>5</v>
      </c>
      <c r="I22" s="7" t="s">
        <v>6</v>
      </c>
      <c r="J22" s="7"/>
      <c r="K22" s="8" t="s">
        <v>11</v>
      </c>
      <c r="L22" s="9" t="s">
        <v>7</v>
      </c>
      <c r="M22" s="10" t="s">
        <v>7</v>
      </c>
      <c r="N22" s="35" t="s">
        <v>7</v>
      </c>
      <c r="O22" s="1"/>
    </row>
    <row r="23" spans="1:15" s="30" customFormat="1" ht="15.75" thickTop="1">
      <c r="A23" s="17" t="s">
        <v>19</v>
      </c>
      <c r="B23" s="49">
        <v>22602.28</v>
      </c>
      <c r="C23" s="44">
        <v>5760.86</v>
      </c>
      <c r="D23" s="4">
        <v>286.7</v>
      </c>
      <c r="E23" s="4">
        <f aca="true" t="shared" si="7" ref="E23:E36">SUM(B23:D23)</f>
        <v>28649.84</v>
      </c>
      <c r="F23" s="52">
        <f>IF(E$37=0,"0.00%",E23/E$37)</f>
        <v>0.010394564073403157</v>
      </c>
      <c r="G23" s="49">
        <v>22481.08</v>
      </c>
      <c r="H23" s="44">
        <v>4229.22</v>
      </c>
      <c r="I23" s="4">
        <v>40335.49</v>
      </c>
      <c r="J23" s="4">
        <f>SUM(G23:I23)</f>
        <v>67045.79000000001</v>
      </c>
      <c r="K23" s="5">
        <f>IF(J$37=0,"0.00%",J23/J$37)</f>
        <v>0.025772579167629123</v>
      </c>
      <c r="L23" s="54">
        <f>IF((G23+H23)=0,"0.00",(B23+C23)/(G23+H23)-1)</f>
        <v>0.061880248443484165</v>
      </c>
      <c r="M23" s="55">
        <f>IF(I23=0,"0.00%",D23/I23-1)</f>
        <v>-0.9928921156034053</v>
      </c>
      <c r="N23" s="56">
        <f>IF(J23=0,"0.00%",E23/J23-1)</f>
        <v>-0.572682490578454</v>
      </c>
      <c r="O23" s="1"/>
    </row>
    <row r="24" spans="1:15" s="30" customFormat="1" ht="15">
      <c r="A24" s="18" t="s">
        <v>20</v>
      </c>
      <c r="B24" s="50">
        <v>953122.62</v>
      </c>
      <c r="C24" s="45">
        <v>317.85</v>
      </c>
      <c r="D24" s="2">
        <v>218031.62</v>
      </c>
      <c r="E24" s="4">
        <f t="shared" si="7"/>
        <v>1171472.0899999999</v>
      </c>
      <c r="F24" s="52">
        <f aca="true" t="shared" si="8" ref="F24:F36">IF(E$37=0,"0.00%",E24/E$37)</f>
        <v>0.4250265167173187</v>
      </c>
      <c r="G24" s="50">
        <v>863482.3</v>
      </c>
      <c r="H24" s="45">
        <v>629.7</v>
      </c>
      <c r="I24" s="2">
        <v>205921.05</v>
      </c>
      <c r="J24" s="4">
        <f aca="true" t="shared" si="9" ref="J24:J36">SUM(G24:I24)</f>
        <v>1070033.05</v>
      </c>
      <c r="K24" s="5">
        <f aca="true" t="shared" si="10" ref="K24:K36">IF(J$37=0,"0.00%",J24/J$37)</f>
        <v>0.41132353713938863</v>
      </c>
      <c r="L24" s="54">
        <f aca="true" t="shared" si="11" ref="L24:L36">IF((G24+H24)=0,"0.00",(B24+C24)/(G24+H24)-1)</f>
        <v>0.10337603227359415</v>
      </c>
      <c r="M24" s="55">
        <f aca="true" t="shared" si="12" ref="M24:M36">IF(I24=0,"0.00%",D24/I24-1)</f>
        <v>0.05881171448960654</v>
      </c>
      <c r="N24" s="56">
        <f aca="true" t="shared" si="13" ref="N24:N36">IF(J24=0,"0.00%",E24/J24-1)</f>
        <v>0.09479991295595935</v>
      </c>
      <c r="O24" s="1"/>
    </row>
    <row r="25" spans="1:15" s="30" customFormat="1" ht="15">
      <c r="A25" s="18" t="s">
        <v>21</v>
      </c>
      <c r="B25" s="50">
        <v>591.5</v>
      </c>
      <c r="C25" s="45">
        <v>0</v>
      </c>
      <c r="D25" s="2">
        <v>31087.37</v>
      </c>
      <c r="E25" s="4">
        <f t="shared" si="7"/>
        <v>31678.87</v>
      </c>
      <c r="F25" s="52">
        <f t="shared" si="8"/>
        <v>0.011493538672048746</v>
      </c>
      <c r="G25" s="50">
        <v>387.7</v>
      </c>
      <c r="H25" s="45">
        <v>0</v>
      </c>
      <c r="I25" s="2">
        <v>30886.43</v>
      </c>
      <c r="J25" s="4">
        <f t="shared" si="9"/>
        <v>31274.13</v>
      </c>
      <c r="K25" s="5">
        <f t="shared" si="10"/>
        <v>0.012021858364615062</v>
      </c>
      <c r="L25" s="54">
        <f t="shared" si="11"/>
        <v>0.5256641733298943</v>
      </c>
      <c r="M25" s="55">
        <f t="shared" si="12"/>
        <v>0.006505769685910545</v>
      </c>
      <c r="N25" s="56">
        <f t="shared" si="13"/>
        <v>0.012941686947006925</v>
      </c>
      <c r="O25" s="1"/>
    </row>
    <row r="26" spans="1:15" s="30" customFormat="1" ht="15">
      <c r="A26" s="18" t="s">
        <v>15</v>
      </c>
      <c r="B26" s="50">
        <v>18861.34</v>
      </c>
      <c r="C26" s="45">
        <v>23094.49</v>
      </c>
      <c r="D26" s="2">
        <v>4744.55</v>
      </c>
      <c r="E26" s="4">
        <f t="shared" si="7"/>
        <v>46700.380000000005</v>
      </c>
      <c r="F26" s="52">
        <f t="shared" si="8"/>
        <v>0.016943553337899108</v>
      </c>
      <c r="G26" s="50">
        <v>13341.6</v>
      </c>
      <c r="H26" s="45">
        <v>24229.06</v>
      </c>
      <c r="I26" s="2">
        <v>6666.07</v>
      </c>
      <c r="J26" s="4">
        <f t="shared" si="9"/>
        <v>44236.73</v>
      </c>
      <c r="K26" s="5">
        <f t="shared" si="10"/>
        <v>0.017004716120759173</v>
      </c>
      <c r="L26" s="54">
        <f t="shared" si="11"/>
        <v>0.11671793894491067</v>
      </c>
      <c r="M26" s="55">
        <f t="shared" si="12"/>
        <v>-0.2882537987149849</v>
      </c>
      <c r="N26" s="56">
        <f t="shared" si="13"/>
        <v>0.05569240764405503</v>
      </c>
      <c r="O26" s="1"/>
    </row>
    <row r="27" spans="1:15" s="30" customFormat="1" ht="15">
      <c r="A27" s="18" t="s">
        <v>16</v>
      </c>
      <c r="B27" s="50">
        <v>0</v>
      </c>
      <c r="C27" s="45">
        <v>75</v>
      </c>
      <c r="D27" s="2">
        <v>0</v>
      </c>
      <c r="E27" s="4">
        <f t="shared" si="7"/>
        <v>75</v>
      </c>
      <c r="F27" s="52">
        <f t="shared" si="8"/>
        <v>2.7211052679709093E-05</v>
      </c>
      <c r="G27" s="50">
        <v>0</v>
      </c>
      <c r="H27" s="45">
        <v>10</v>
      </c>
      <c r="I27" s="2">
        <v>41.4</v>
      </c>
      <c r="J27" s="4">
        <f t="shared" si="9"/>
        <v>51.4</v>
      </c>
      <c r="K27" s="5">
        <f t="shared" si="10"/>
        <v>1.9758296072223727E-05</v>
      </c>
      <c r="L27" s="54">
        <f t="shared" si="11"/>
        <v>6.5</v>
      </c>
      <c r="M27" s="55">
        <f t="shared" si="12"/>
        <v>-1</v>
      </c>
      <c r="N27" s="56">
        <f t="shared" si="13"/>
        <v>0.4591439688715955</v>
      </c>
      <c r="O27" s="1"/>
    </row>
    <row r="28" spans="1:15" s="30" customFormat="1" ht="15">
      <c r="A28" s="18" t="s">
        <v>22</v>
      </c>
      <c r="B28" s="50">
        <v>274</v>
      </c>
      <c r="C28" s="45">
        <v>41</v>
      </c>
      <c r="D28" s="2">
        <v>394.45</v>
      </c>
      <c r="E28" s="4">
        <f t="shared" si="7"/>
        <v>709.45</v>
      </c>
      <c r="F28" s="52">
        <f t="shared" si="8"/>
        <v>0.00025739841764826156</v>
      </c>
      <c r="G28" s="50">
        <v>192.71</v>
      </c>
      <c r="H28" s="45">
        <v>78.8</v>
      </c>
      <c r="I28" s="2">
        <v>0</v>
      </c>
      <c r="J28" s="4">
        <f t="shared" si="9"/>
        <v>271.51</v>
      </c>
      <c r="K28" s="5">
        <f t="shared" si="10"/>
        <v>0.00010436916277372498</v>
      </c>
      <c r="L28" s="54">
        <f t="shared" si="11"/>
        <v>0.16017826231078058</v>
      </c>
      <c r="M28" s="55" t="str">
        <f t="shared" si="12"/>
        <v>0.00%</v>
      </c>
      <c r="N28" s="56">
        <f t="shared" si="13"/>
        <v>1.6129792641155025</v>
      </c>
      <c r="O28" s="1"/>
    </row>
    <row r="29" spans="1:15" s="30" customFormat="1" ht="15">
      <c r="A29" s="18" t="s">
        <v>13</v>
      </c>
      <c r="B29" s="50">
        <v>91242.22</v>
      </c>
      <c r="C29" s="45">
        <v>728.42</v>
      </c>
      <c r="D29" s="2">
        <v>52876.4</v>
      </c>
      <c r="E29" s="4">
        <f t="shared" si="7"/>
        <v>144847.04</v>
      </c>
      <c r="F29" s="52">
        <f t="shared" si="8"/>
        <v>0.05255253914586574</v>
      </c>
      <c r="G29" s="50">
        <v>87058.12</v>
      </c>
      <c r="H29" s="45">
        <v>387.81</v>
      </c>
      <c r="I29" s="2">
        <v>58045.54</v>
      </c>
      <c r="J29" s="4">
        <f t="shared" si="9"/>
        <v>145491.47</v>
      </c>
      <c r="K29" s="5">
        <f t="shared" si="10"/>
        <v>0.05592730623040965</v>
      </c>
      <c r="L29" s="54">
        <f t="shared" si="11"/>
        <v>0.05174294561222004</v>
      </c>
      <c r="M29" s="55">
        <f t="shared" si="12"/>
        <v>-0.08905318134692175</v>
      </c>
      <c r="N29" s="56">
        <f t="shared" si="13"/>
        <v>-0.004429331836429906</v>
      </c>
      <c r="O29" s="1"/>
    </row>
    <row r="30" spans="1:15" s="30" customFormat="1" ht="15">
      <c r="A30" s="18" t="s">
        <v>27</v>
      </c>
      <c r="B30" s="50">
        <v>1606.91</v>
      </c>
      <c r="C30" s="45">
        <v>565</v>
      </c>
      <c r="D30" s="2">
        <v>82.87</v>
      </c>
      <c r="E30" s="4">
        <f t="shared" si="7"/>
        <v>2254.7799999999997</v>
      </c>
      <c r="F30" s="52">
        <f t="shared" si="8"/>
        <v>0.0008180658314820594</v>
      </c>
      <c r="G30" s="50">
        <v>1839.79</v>
      </c>
      <c r="H30" s="45">
        <v>125.97</v>
      </c>
      <c r="I30" s="2">
        <v>7.03</v>
      </c>
      <c r="J30" s="4">
        <f t="shared" si="9"/>
        <v>1972.79</v>
      </c>
      <c r="K30" s="5">
        <f t="shared" si="10"/>
        <v>0.0007583456986054912</v>
      </c>
      <c r="L30" s="54">
        <f t="shared" si="11"/>
        <v>0.1048703809213738</v>
      </c>
      <c r="M30" s="55">
        <f t="shared" si="12"/>
        <v>10.788051209103841</v>
      </c>
      <c r="N30" s="56">
        <f t="shared" si="13"/>
        <v>0.1429396945442747</v>
      </c>
      <c r="O30" s="1"/>
    </row>
    <row r="31" spans="1:15" s="30" customFormat="1" ht="15">
      <c r="A31" s="18" t="s">
        <v>23</v>
      </c>
      <c r="B31" s="50">
        <v>32375.58</v>
      </c>
      <c r="C31" s="45">
        <v>60103.44</v>
      </c>
      <c r="D31" s="2">
        <v>902.89</v>
      </c>
      <c r="E31" s="4">
        <f t="shared" si="7"/>
        <v>93381.91</v>
      </c>
      <c r="F31" s="52">
        <f t="shared" si="8"/>
        <v>0.03388026763122471</v>
      </c>
      <c r="G31" s="50">
        <v>32050.18</v>
      </c>
      <c r="H31" s="45">
        <v>70508.89</v>
      </c>
      <c r="I31" s="2">
        <v>861.34</v>
      </c>
      <c r="J31" s="4">
        <f t="shared" si="9"/>
        <v>103420.41</v>
      </c>
      <c r="K31" s="5">
        <f t="shared" si="10"/>
        <v>0.03975507939087096</v>
      </c>
      <c r="L31" s="54">
        <f t="shared" si="11"/>
        <v>-0.09828531011445407</v>
      </c>
      <c r="M31" s="55">
        <f t="shared" si="12"/>
        <v>0.04823879072143389</v>
      </c>
      <c r="N31" s="56">
        <f t="shared" si="13"/>
        <v>-0.0970649797269224</v>
      </c>
      <c r="O31" s="1"/>
    </row>
    <row r="32" spans="1:15" s="30" customFormat="1" ht="15">
      <c r="A32" s="18" t="s">
        <v>24</v>
      </c>
      <c r="B32" s="50">
        <v>3292.86</v>
      </c>
      <c r="C32" s="45">
        <v>5472.92</v>
      </c>
      <c r="D32" s="2">
        <v>585.97</v>
      </c>
      <c r="E32" s="4">
        <f t="shared" si="7"/>
        <v>9351.75</v>
      </c>
      <c r="F32" s="52">
        <f t="shared" si="8"/>
        <v>0.0033929461586329267</v>
      </c>
      <c r="G32" s="50">
        <v>2443.18</v>
      </c>
      <c r="H32" s="45">
        <v>2326.07</v>
      </c>
      <c r="I32" s="2">
        <v>61.15</v>
      </c>
      <c r="J32" s="4">
        <f t="shared" si="9"/>
        <v>4830.4</v>
      </c>
      <c r="K32" s="5">
        <f t="shared" si="10"/>
        <v>0.0018568185476122467</v>
      </c>
      <c r="L32" s="54">
        <f t="shared" si="11"/>
        <v>0.8379787178277509</v>
      </c>
      <c r="M32" s="55">
        <f t="shared" si="12"/>
        <v>8.58250204415372</v>
      </c>
      <c r="N32" s="56">
        <f t="shared" si="13"/>
        <v>0.9360197913216299</v>
      </c>
      <c r="O32" s="1"/>
    </row>
    <row r="33" spans="1:15" s="30" customFormat="1" ht="15">
      <c r="A33" s="18" t="s">
        <v>25</v>
      </c>
      <c r="B33" s="50">
        <v>602618.54</v>
      </c>
      <c r="C33" s="45">
        <v>3784.94</v>
      </c>
      <c r="D33" s="2">
        <v>6375.95</v>
      </c>
      <c r="E33" s="4">
        <f t="shared" si="7"/>
        <v>612779.4299999999</v>
      </c>
      <c r="F33" s="52">
        <f t="shared" si="8"/>
        <v>0.22232497801029477</v>
      </c>
      <c r="G33" s="50">
        <v>500555.61</v>
      </c>
      <c r="H33" s="45">
        <v>8896.31</v>
      </c>
      <c r="I33" s="2">
        <v>4507.32</v>
      </c>
      <c r="J33" s="4">
        <f t="shared" si="9"/>
        <v>513959.24</v>
      </c>
      <c r="K33" s="5">
        <f t="shared" si="10"/>
        <v>0.19756729247033253</v>
      </c>
      <c r="L33" s="54">
        <f t="shared" si="11"/>
        <v>0.19030561313813488</v>
      </c>
      <c r="M33" s="55">
        <f t="shared" si="12"/>
        <v>0.41457673295883146</v>
      </c>
      <c r="N33" s="56">
        <f t="shared" si="13"/>
        <v>0.19227242611690354</v>
      </c>
      <c r="O33" s="1"/>
    </row>
    <row r="34" spans="1:15" s="30" customFormat="1" ht="15">
      <c r="A34" s="18" t="s">
        <v>14</v>
      </c>
      <c r="B34" s="50">
        <v>10370.62</v>
      </c>
      <c r="C34" s="45">
        <v>10064.94</v>
      </c>
      <c r="D34" s="2">
        <v>5403.65</v>
      </c>
      <c r="E34" s="4">
        <f t="shared" si="7"/>
        <v>25839.21</v>
      </c>
      <c r="F34" s="52">
        <f t="shared" si="8"/>
        <v>0.00937482806016088</v>
      </c>
      <c r="G34" s="50">
        <v>10221.38</v>
      </c>
      <c r="H34" s="45">
        <v>12715.44</v>
      </c>
      <c r="I34" s="2">
        <v>1313.99</v>
      </c>
      <c r="J34" s="4">
        <f>SUM(G34:I34)</f>
        <v>24250.81</v>
      </c>
      <c r="K34" s="5">
        <f t="shared" si="10"/>
        <v>0.009322075563642878</v>
      </c>
      <c r="L34" s="54">
        <f t="shared" si="11"/>
        <v>-0.10904999036483687</v>
      </c>
      <c r="M34" s="55">
        <f t="shared" si="12"/>
        <v>3.1123981156629803</v>
      </c>
      <c r="N34" s="56">
        <f t="shared" si="13"/>
        <v>0.06549884313142518</v>
      </c>
      <c r="O34" s="1"/>
    </row>
    <row r="35" spans="1:15" s="30" customFormat="1" ht="15">
      <c r="A35" s="18" t="s">
        <v>26</v>
      </c>
      <c r="B35" s="50">
        <v>270596.36</v>
      </c>
      <c r="C35" s="45">
        <v>5110.17</v>
      </c>
      <c r="D35" s="11">
        <v>312166.17</v>
      </c>
      <c r="E35" s="4">
        <f t="shared" si="7"/>
        <v>587872.7</v>
      </c>
      <c r="F35" s="52">
        <f t="shared" si="8"/>
        <v>0.2132884667821709</v>
      </c>
      <c r="G35" s="50">
        <v>274211.48</v>
      </c>
      <c r="H35" s="45">
        <v>5463.24</v>
      </c>
      <c r="I35" s="11">
        <v>313981.63</v>
      </c>
      <c r="J35" s="4">
        <f t="shared" si="9"/>
        <v>593656.35</v>
      </c>
      <c r="K35" s="5">
        <f t="shared" si="10"/>
        <v>0.2282030725380481</v>
      </c>
      <c r="L35" s="54">
        <f t="shared" si="11"/>
        <v>-0.014188590230822418</v>
      </c>
      <c r="M35" s="55">
        <f t="shared" si="12"/>
        <v>-0.005782058014030977</v>
      </c>
      <c r="N35" s="56">
        <f t="shared" si="13"/>
        <v>-0.009742420846673316</v>
      </c>
      <c r="O35" s="1"/>
    </row>
    <row r="36" spans="1:15" s="30" customFormat="1" ht="15.75" thickBot="1">
      <c r="A36" s="19" t="s">
        <v>9</v>
      </c>
      <c r="B36" s="50">
        <v>379.5</v>
      </c>
      <c r="C36" s="45">
        <v>114.5</v>
      </c>
      <c r="D36" s="33">
        <v>126.5</v>
      </c>
      <c r="E36" s="4">
        <f t="shared" si="7"/>
        <v>620.5</v>
      </c>
      <c r="F36" s="52">
        <f t="shared" si="8"/>
        <v>0.00022512610917012655</v>
      </c>
      <c r="G36" s="50">
        <v>537.45</v>
      </c>
      <c r="H36" s="45">
        <v>209.5</v>
      </c>
      <c r="I36" s="33">
        <v>197.87</v>
      </c>
      <c r="J36" s="4">
        <f t="shared" si="9"/>
        <v>944.82</v>
      </c>
      <c r="K36" s="5">
        <f t="shared" si="10"/>
        <v>0.0003631913092404362</v>
      </c>
      <c r="L36" s="54">
        <f t="shared" si="11"/>
        <v>-0.3386438181939889</v>
      </c>
      <c r="M36" s="55">
        <f t="shared" si="12"/>
        <v>-0.3606913630161217</v>
      </c>
      <c r="N36" s="56">
        <f t="shared" si="13"/>
        <v>-0.34326115027200954</v>
      </c>
      <c r="O36" s="1"/>
    </row>
    <row r="37" spans="1:15" s="30" customFormat="1" ht="16.5" thickBot="1" thickTop="1">
      <c r="A37" s="12" t="s">
        <v>8</v>
      </c>
      <c r="B37" s="13">
        <f>SUM(B23:B36)</f>
        <v>2007934.33</v>
      </c>
      <c r="C37" s="13">
        <f>SUM(C23:C36)</f>
        <v>115233.53</v>
      </c>
      <c r="D37" s="13">
        <f>SUM(D23:D36)</f>
        <v>633065.0900000001</v>
      </c>
      <c r="E37" s="14">
        <f>SUM(E23:E36)</f>
        <v>2756232.95</v>
      </c>
      <c r="F37" s="53">
        <f>IF(E$37=0,"0.00%",E37/E$37)</f>
        <v>1</v>
      </c>
      <c r="G37" s="13">
        <f>SUM(G23:G36)</f>
        <v>1808802.5799999998</v>
      </c>
      <c r="H37" s="13">
        <f>SUM(H23:H36)</f>
        <v>129810.01000000002</v>
      </c>
      <c r="I37" s="14">
        <f>SUM(I23:I36)</f>
        <v>662826.31</v>
      </c>
      <c r="J37" s="14">
        <f>SUM(J23:J36)</f>
        <v>2601438.8999999994</v>
      </c>
      <c r="K37" s="15">
        <f>IF(J$37=0,"0.00%",J37/J$37)</f>
        <v>1</v>
      </c>
      <c r="L37" s="57">
        <f>IF(H37=0,"0.00%",(B37+C37)/(G37+H37)-1)</f>
        <v>0.09519966544733927</v>
      </c>
      <c r="M37" s="58">
        <f>IF(I37=0,"0.00%",D37/I37-1)</f>
        <v>-0.04490048079111397</v>
      </c>
      <c r="N37" s="53">
        <f>IF(J37=0,"0.00%",E37/J37-1)</f>
        <v>0.05950324260931161</v>
      </c>
      <c r="O37" s="32"/>
    </row>
    <row r="38" spans="3:15" s="30" customFormat="1" ht="15" thickTop="1">
      <c r="C38" s="4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3" ht="14.25">
      <c r="A39" s="30"/>
      <c r="C39" s="48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  <row r="53" ht="14.25">
      <c r="A53" s="30"/>
    </row>
    <row r="54" ht="14.25">
      <c r="A54" s="30"/>
    </row>
    <row r="55" ht="14.25">
      <c r="A55" s="30"/>
    </row>
    <row r="56" ht="14.25">
      <c r="A56" s="30"/>
    </row>
    <row r="57" ht="14.25">
      <c r="A57" s="30"/>
    </row>
    <row r="58" ht="14.25">
      <c r="A58" s="30"/>
    </row>
    <row r="59" ht="14.25">
      <c r="A59" s="30"/>
    </row>
  </sheetData>
  <sheetProtection/>
  <printOptions/>
  <pageMargins left="0.75" right="0.75" top="1" bottom="1" header="0.5" footer="0.5"/>
  <pageSetup fitToHeight="1" fitToWidth="1" orientation="landscape" paperSize="5" scale="66" r:id="rId1"/>
  <headerFooter alignWithMargins="0">
    <oddHeader>&amp;C&amp;"Arial,Bold"&amp;14Pacific Land Border Sales Jan - Feb 2018-2019</oddHeader>
    <oddFooter>&amp;LStatistics and Reference Materials/Pacific Land Border (Feb 17-18)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Graham, Andrea</cp:lastModifiedBy>
  <cp:lastPrinted>2019-03-26T14:28:26Z</cp:lastPrinted>
  <dcterms:created xsi:type="dcterms:W3CDTF">2006-01-31T19:56:50Z</dcterms:created>
  <dcterms:modified xsi:type="dcterms:W3CDTF">2019-03-26T14:32:44Z</dcterms:modified>
  <cp:category/>
  <cp:version/>
  <cp:contentType/>
  <cp:contentStatus/>
</cp:coreProperties>
</file>