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<sst xmlns="http://schemas.openxmlformats.org/spreadsheetml/2006/main" count="90" uniqueCount="33">
  <si>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</si>
  <si>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</si>
  <si>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</si>
  <si>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</si>
  <si>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</si>
  <si>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</si>
  <si>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</si>
  <si>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</si>
  <si>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</si>
  <si>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</si>
  <si>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</si>
  <si>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</si>
  <si>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</si>
  <si>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</si>
  <si>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</si>
  <si>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</si>
  <si>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</si>
  <si>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</si>
  <si>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</si>
  <si>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</si>
  <si>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</si>
  <si>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</si>
  <si>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</si>
  <si>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</si>
  <si>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</si>
  <si>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</si>
  <si>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</si>
  <si>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</si>
  <si>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</si>
  <si>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Dec 17</t>
  </si>
  <si>
    <t>Jan - Dec 17</t>
  </si>
  <si>
    <t>Dec 18</t>
  </si>
  <si>
    <t>Jan - Dec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</si>
</sst>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">
      <selection activeCell="B25" sqref="B25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28</v>
      </c>
      <c r="B1" s="38"/>
      <c r="C1" s="31" t="s">
        <v>31</v>
      </c>
      <c r="D1" s="31"/>
      <c r="E1" s="26"/>
      <c r="F1" s="27"/>
      <c r="G1" s="28"/>
      <c r="H1" s="31" t="s">
        <v>29</v>
      </c>
      <c r="I1" s="31"/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19</v>
      </c>
      <c r="B4" s="58">
        <v>16954.62</v>
      </c>
      <c r="C4" s="59">
        <v>5975.33</v>
      </c>
      <c r="D4" s="59">
        <v>120.85</v>
      </c>
      <c r="E4" s="4">
        <f>SUM(B4:D4)</f>
        <v>23050.799999999996</v>
      </c>
      <c r="F4" s="51">
        <f>IF(E$18=0,"0.00%",E4/E$18)</f>
        <v>0.010823573364139517</v>
      </c>
      <c r="G4" s="58">
        <v>15774.71</v>
      </c>
      <c r="H4" s="59">
        <v>5215.55</v>
      </c>
      <c r="I4" s="59">
        <v>394.66</v>
      </c>
      <c r="J4" s="4">
        <f aca="true" t="shared" si="0" ref="J4:J17">SUM(G4:I4)</f>
        <v>21384.92</v>
      </c>
      <c r="K4" s="5">
        <f>IF(J$18=0,"0.00%",J4/J$18)</f>
        <v>0.010866759342490559</v>
      </c>
      <c r="L4" s="53">
        <f aca="true" t="shared" si="1" ref="L4:L10">IF((G4+H4)=0,"0.00%",(B4+C4)/(G4+H4)-1)</f>
        <v>0.0924090506739792</v>
      </c>
      <c r="M4" s="54">
        <f>IF(I4=0,"0.00%",D4/I4-1)</f>
        <v>-0.6937870572138043</v>
      </c>
      <c r="N4" s="55">
        <f>IF(J4=0,"0.00%",E4/J4-1)</f>
        <v>0.07789975365818513</v>
      </c>
      <c r="O4" s="1"/>
    </row>
    <row r="5" spans="1:15" s="30" customFormat="1" ht="15">
      <c r="A5" s="18" t="s">
        <v>20</v>
      </c>
      <c r="B5" s="49">
        <v>796787.69</v>
      </c>
      <c r="C5" s="2">
        <v>503.27</v>
      </c>
      <c r="D5" s="2">
        <v>182930.79</v>
      </c>
      <c r="E5" s="4">
        <f aca="true" t="shared" si="2" ref="E5:E17">SUM(B5:D5)</f>
        <v>980221.75</v>
      </c>
      <c r="F5" s="51">
        <f aca="true" t="shared" si="3" ref="F5:F17">IF(E$18=0,"0.00%",E5/E$18)</f>
        <v>0.4602661089528444</v>
      </c>
      <c r="G5" s="49">
        <v>661897.62</v>
      </c>
      <c r="H5" s="2">
        <v>314.85</v>
      </c>
      <c r="I5" s="2">
        <v>190267.33</v>
      </c>
      <c r="J5" s="4">
        <f t="shared" si="0"/>
        <v>852479.7999999999</v>
      </c>
      <c r="K5" s="5">
        <f aca="true" t="shared" si="4" ref="K5:K17">IF(J$18=0,"0.00%",J5/J$18)</f>
        <v>0.43318809847941836</v>
      </c>
      <c r="L5" s="53">
        <f t="shared" si="1"/>
        <v>0.2039805894926745</v>
      </c>
      <c r="M5" s="54">
        <f aca="true" t="shared" si="5" ref="M5:M17">IF(I5=0,"0.00%",D5/I5-1)</f>
        <v>-0.03855911574519899</v>
      </c>
      <c r="N5" s="55">
        <f aca="true" t="shared" si="6" ref="N5:N17">IF(J5=0,"0.00%",E5/J5-1)</f>
        <v>0.14984748025701022</v>
      </c>
      <c r="O5" s="1"/>
    </row>
    <row r="6" spans="1:15" s="30" customFormat="1" ht="15">
      <c r="A6" s="18" t="s">
        <v>21</v>
      </c>
      <c r="B6" s="49">
        <v>405.85</v>
      </c>
      <c r="C6" s="2">
        <v>0</v>
      </c>
      <c r="D6" s="2">
        <v>22096.34</v>
      </c>
      <c r="E6" s="4">
        <f t="shared" si="2"/>
        <v>22502.19</v>
      </c>
      <c r="F6" s="51">
        <f t="shared" si="3"/>
        <v>0.010565971867302073</v>
      </c>
      <c r="G6" s="49">
        <v>367.85</v>
      </c>
      <c r="H6" s="2">
        <v>0</v>
      </c>
      <c r="I6" s="2">
        <v>24858.41</v>
      </c>
      <c r="J6" s="4">
        <f t="shared" si="0"/>
        <v>25226.26</v>
      </c>
      <c r="K6" s="5">
        <f t="shared" si="4"/>
        <v>0.0128187384629494</v>
      </c>
      <c r="L6" s="53">
        <f t="shared" si="1"/>
        <v>0.10330297675683031</v>
      </c>
      <c r="M6" s="54">
        <f t="shared" si="5"/>
        <v>-0.11111209445817327</v>
      </c>
      <c r="N6" s="55">
        <f t="shared" si="6"/>
        <v>-0.10798548813815445</v>
      </c>
      <c r="O6" s="1"/>
    </row>
    <row r="7" spans="1:15" s="30" customFormat="1" ht="15">
      <c r="A7" s="18" t="s">
        <v>15</v>
      </c>
      <c r="B7" s="49">
        <v>22641.18</v>
      </c>
      <c r="C7" s="2">
        <v>20839.71</v>
      </c>
      <c r="D7" s="2">
        <v>4126.09</v>
      </c>
      <c r="E7" s="4">
        <f t="shared" si="2"/>
        <v>47606.979999999996</v>
      </c>
      <c r="F7" s="51">
        <f t="shared" si="3"/>
        <v>0.022354002493411195</v>
      </c>
      <c r="G7" s="49">
        <v>16799.49</v>
      </c>
      <c r="H7" s="2">
        <v>21196.81</v>
      </c>
      <c r="I7" s="2">
        <v>5817.16</v>
      </c>
      <c r="J7" s="4">
        <f t="shared" si="0"/>
        <v>43813.46000000001</v>
      </c>
      <c r="K7" s="5">
        <f t="shared" si="4"/>
        <v>0.02226383478553282</v>
      </c>
      <c r="L7" s="53">
        <f t="shared" si="1"/>
        <v>0.14434537047028262</v>
      </c>
      <c r="M7" s="54">
        <f t="shared" si="5"/>
        <v>-0.29070371108925996</v>
      </c>
      <c r="N7" s="55">
        <f t="shared" si="6"/>
        <v>0.08658343805761959</v>
      </c>
      <c r="O7" s="1"/>
    </row>
    <row r="8" spans="1:15" s="30" customFormat="1" ht="15">
      <c r="A8" s="18" t="s">
        <v>16</v>
      </c>
      <c r="B8" s="49">
        <v>0</v>
      </c>
      <c r="C8" s="2">
        <v>0</v>
      </c>
      <c r="D8" s="2">
        <v>97.25</v>
      </c>
      <c r="E8" s="4">
        <f t="shared" si="2"/>
        <v>97.25</v>
      </c>
      <c r="F8" s="51">
        <f t="shared" si="3"/>
        <v>4.566403377160741E-05</v>
      </c>
      <c r="G8" s="49">
        <v>0</v>
      </c>
      <c r="H8" s="2">
        <v>0</v>
      </c>
      <c r="I8" s="2">
        <v>0</v>
      </c>
      <c r="J8" s="4">
        <f t="shared" si="0"/>
        <v>0</v>
      </c>
      <c r="K8" s="5">
        <f t="shared" si="4"/>
        <v>0</v>
      </c>
      <c r="L8" s="53" t="str">
        <f t="shared" si="1"/>
        <v>0.00%</v>
      </c>
      <c r="M8" s="54" t="str">
        <f t="shared" si="5"/>
        <v>0.00%</v>
      </c>
      <c r="N8" s="55" t="str">
        <f t="shared" si="6"/>
        <v>0.00%</v>
      </c>
      <c r="O8" s="1"/>
    </row>
    <row r="9" spans="1:15" s="30" customFormat="1" ht="15">
      <c r="A9" s="18" t="s">
        <v>22</v>
      </c>
      <c r="B9" s="49">
        <v>95.6</v>
      </c>
      <c r="C9" s="2">
        <v>0</v>
      </c>
      <c r="D9" s="2">
        <v>0</v>
      </c>
      <c r="E9" s="4">
        <f t="shared" si="2"/>
        <v>95.6</v>
      </c>
      <c r="F9" s="51">
        <f t="shared" si="3"/>
        <v>4.4889271244891196E-05</v>
      </c>
      <c r="G9" s="49">
        <v>131.45</v>
      </c>
      <c r="H9" s="2">
        <v>7.95</v>
      </c>
      <c r="I9" s="2">
        <v>0</v>
      </c>
      <c r="J9" s="4">
        <f t="shared" si="0"/>
        <v>139.39999999999998</v>
      </c>
      <c r="K9" s="5">
        <f t="shared" si="4"/>
        <v>7.08361898170853E-05</v>
      </c>
      <c r="L9" s="53">
        <f t="shared" si="1"/>
        <v>-0.31420373027259674</v>
      </c>
      <c r="M9" s="54" t="str">
        <f t="shared" si="5"/>
        <v>0.00%</v>
      </c>
      <c r="N9" s="55">
        <f t="shared" si="6"/>
        <v>-0.31420373027259674</v>
      </c>
      <c r="O9" s="1"/>
    </row>
    <row r="10" spans="1:15" s="30" customFormat="1" ht="15">
      <c r="A10" s="18" t="s">
        <v>13</v>
      </c>
      <c r="B10" s="49">
        <v>82466.45</v>
      </c>
      <c r="C10" s="2">
        <v>523.65</v>
      </c>
      <c r="D10" s="2">
        <v>49393.95</v>
      </c>
      <c r="E10" s="4">
        <f t="shared" si="2"/>
        <v>132384.05</v>
      </c>
      <c r="F10" s="51">
        <f t="shared" si="3"/>
        <v>0.062161333984803745</v>
      </c>
      <c r="G10" s="49">
        <v>74242.82</v>
      </c>
      <c r="H10" s="2">
        <v>593.82</v>
      </c>
      <c r="I10" s="2">
        <v>45788.6</v>
      </c>
      <c r="J10" s="4">
        <f t="shared" si="0"/>
        <v>120625.24000000002</v>
      </c>
      <c r="K10" s="5">
        <f t="shared" si="4"/>
        <v>0.06129578477310956</v>
      </c>
      <c r="L10" s="53">
        <f t="shared" si="1"/>
        <v>0.10895010786160331</v>
      </c>
      <c r="M10" s="54">
        <f t="shared" si="5"/>
        <v>0.07873903111254754</v>
      </c>
      <c r="N10" s="55">
        <f t="shared" si="6"/>
        <v>0.0974821687401406</v>
      </c>
      <c r="O10" s="1"/>
    </row>
    <row r="11" spans="1:15" s="30" customFormat="1" ht="15">
      <c r="A11" s="18" t="s">
        <v>27</v>
      </c>
      <c r="B11" s="49">
        <v>1600.2</v>
      </c>
      <c r="C11" s="2">
        <v>515.25</v>
      </c>
      <c r="D11" s="2">
        <v>12.95</v>
      </c>
      <c r="E11" s="4">
        <f t="shared" si="2"/>
        <v>2128.3999999999996</v>
      </c>
      <c r="F11" s="51">
        <f t="shared" si="3"/>
        <v>0.000999396704159272</v>
      </c>
      <c r="G11" s="49">
        <v>2452</v>
      </c>
      <c r="H11" s="2">
        <v>209.97</v>
      </c>
      <c r="I11" s="2">
        <v>104.89</v>
      </c>
      <c r="J11" s="4">
        <f t="shared" si="0"/>
        <v>2766.8599999999997</v>
      </c>
      <c r="K11" s="5">
        <f t="shared" si="4"/>
        <v>0.0014059814932374508</v>
      </c>
      <c r="L11" s="53">
        <f aca="true" t="shared" si="7" ref="L11:L17">IF((G11+H11)=0,"0.00%",(B11+C11)/(G11+H11)-1)</f>
        <v>-0.20530659624263237</v>
      </c>
      <c r="M11" s="54">
        <f t="shared" si="5"/>
        <v>-0.8765373248164744</v>
      </c>
      <c r="N11" s="55">
        <f t="shared" si="6"/>
        <v>-0.2307525498218197</v>
      </c>
      <c r="O11" s="1"/>
    </row>
    <row r="12" spans="1:15" s="30" customFormat="1" ht="15">
      <c r="A12" s="18" t="s">
        <v>23</v>
      </c>
      <c r="B12" s="49">
        <v>36729.68</v>
      </c>
      <c r="C12" s="2">
        <v>20057.06</v>
      </c>
      <c r="D12" s="2">
        <v>1057.12</v>
      </c>
      <c r="E12" s="4">
        <f t="shared" si="2"/>
        <v>57843.86000000001</v>
      </c>
      <c r="F12" s="51">
        <f t="shared" si="3"/>
        <v>0.027160760684011638</v>
      </c>
      <c r="G12" s="49">
        <v>25052.16</v>
      </c>
      <c r="H12" s="2">
        <v>50777.8</v>
      </c>
      <c r="I12" s="2">
        <v>1805.02</v>
      </c>
      <c r="J12" s="4">
        <f t="shared" si="0"/>
        <v>77634.98000000001</v>
      </c>
      <c r="K12" s="5">
        <f t="shared" si="4"/>
        <v>0.03945025953892125</v>
      </c>
      <c r="L12" s="53">
        <f t="shared" si="7"/>
        <v>-0.2511305557856024</v>
      </c>
      <c r="M12" s="54">
        <f t="shared" si="5"/>
        <v>-0.41434443939679344</v>
      </c>
      <c r="N12" s="55">
        <f t="shared" si="6"/>
        <v>-0.2549252926966684</v>
      </c>
      <c r="O12" s="1"/>
    </row>
    <row r="13" spans="1:15" s="30" customFormat="1" ht="15">
      <c r="A13" s="18" t="s">
        <v>24</v>
      </c>
      <c r="B13" s="49">
        <v>4054.43</v>
      </c>
      <c r="C13" s="2">
        <v>823.87</v>
      </c>
      <c r="D13" s="2">
        <v>195.6</v>
      </c>
      <c r="E13" s="4">
        <f t="shared" si="2"/>
        <v>5073.900000000001</v>
      </c>
      <c r="F13" s="51">
        <f t="shared" si="3"/>
        <v>0.002382465202609346</v>
      </c>
      <c r="G13" s="49">
        <v>3266.09</v>
      </c>
      <c r="H13" s="2">
        <v>4378.22</v>
      </c>
      <c r="I13" s="2">
        <v>194.75</v>
      </c>
      <c r="J13" s="4">
        <f t="shared" si="0"/>
        <v>7839.06</v>
      </c>
      <c r="K13" s="5">
        <f t="shared" si="4"/>
        <v>0.0039834228274571075</v>
      </c>
      <c r="L13" s="53">
        <f t="shared" si="7"/>
        <v>-0.36183906722778114</v>
      </c>
      <c r="M13" s="54">
        <f t="shared" si="5"/>
        <v>0.004364569961489151</v>
      </c>
      <c r="N13" s="55">
        <f t="shared" si="6"/>
        <v>-0.35274127255053533</v>
      </c>
      <c r="O13" s="1"/>
    </row>
    <row r="14" spans="1:15" s="30" customFormat="1" ht="15">
      <c r="A14" s="18" t="s">
        <v>25</v>
      </c>
      <c r="B14" s="49">
        <v>469985.91</v>
      </c>
      <c r="C14" s="2">
        <v>5233.78</v>
      </c>
      <c r="D14" s="2">
        <v>7206.4</v>
      </c>
      <c r="E14" s="4">
        <f t="shared" si="2"/>
        <v>482426.09</v>
      </c>
      <c r="F14" s="51">
        <f t="shared" si="3"/>
        <v>0.22652464026801564</v>
      </c>
      <c r="G14" s="49">
        <v>431416.34</v>
      </c>
      <c r="H14" s="2">
        <v>5645.92</v>
      </c>
      <c r="I14" s="2">
        <v>6686.88</v>
      </c>
      <c r="J14" s="4">
        <f t="shared" si="0"/>
        <v>443749.14</v>
      </c>
      <c r="K14" s="5">
        <f t="shared" si="4"/>
        <v>0.22549137957107865</v>
      </c>
      <c r="L14" s="53">
        <f t="shared" si="7"/>
        <v>0.08730433508489144</v>
      </c>
      <c r="M14" s="54">
        <f t="shared" si="5"/>
        <v>0.07769243653243363</v>
      </c>
      <c r="N14" s="55">
        <f t="shared" si="6"/>
        <v>0.08715949286121427</v>
      </c>
      <c r="O14" s="1"/>
    </row>
    <row r="15" spans="1:15" s="30" customFormat="1" ht="15">
      <c r="A15" s="18" t="s">
        <v>14</v>
      </c>
      <c r="B15" s="49">
        <v>11909.1</v>
      </c>
      <c r="C15" s="2">
        <v>9211.04</v>
      </c>
      <c r="D15" s="2">
        <v>941.54</v>
      </c>
      <c r="E15" s="4">
        <f t="shared" si="2"/>
        <v>22061.68</v>
      </c>
      <c r="F15" s="51">
        <f t="shared" si="3"/>
        <v>0.010359129054790703</v>
      </c>
      <c r="G15" s="49">
        <v>8212</v>
      </c>
      <c r="H15" s="2">
        <v>8930.16</v>
      </c>
      <c r="I15" s="2">
        <v>1134.98</v>
      </c>
      <c r="J15" s="4">
        <f t="shared" si="0"/>
        <v>18277.14</v>
      </c>
      <c r="K15" s="5">
        <f t="shared" si="4"/>
        <v>0.00928753915605052</v>
      </c>
      <c r="L15" s="53">
        <f t="shared" si="7"/>
        <v>0.23205827036966165</v>
      </c>
      <c r="M15" s="54">
        <f t="shared" si="5"/>
        <v>-0.17043472131667525</v>
      </c>
      <c r="N15" s="55">
        <f t="shared" si="6"/>
        <v>0.20706412491232218</v>
      </c>
      <c r="O15" s="1"/>
    </row>
    <row r="16" spans="1:15" s="30" customFormat="1" ht="15">
      <c r="A16" s="18" t="s">
        <v>26</v>
      </c>
      <c r="B16" s="49">
        <v>159991.01</v>
      </c>
      <c r="C16" s="2">
        <v>1887.22</v>
      </c>
      <c r="D16" s="2">
        <v>191368.46</v>
      </c>
      <c r="E16" s="4">
        <f t="shared" si="2"/>
        <v>353246.69</v>
      </c>
      <c r="F16" s="51">
        <f t="shared" si="3"/>
        <v>0.16586805945366104</v>
      </c>
      <c r="G16" s="49">
        <v>161530.78</v>
      </c>
      <c r="H16" s="2">
        <v>4232.91</v>
      </c>
      <c r="I16" s="2">
        <v>187581.24</v>
      </c>
      <c r="J16" s="4">
        <f t="shared" si="0"/>
        <v>353344.93</v>
      </c>
      <c r="K16" s="5">
        <f t="shared" si="4"/>
        <v>0.1795524284963036</v>
      </c>
      <c r="L16" s="53">
        <f t="shared" si="7"/>
        <v>-0.023439753301823796</v>
      </c>
      <c r="M16" s="54">
        <f t="shared" si="5"/>
        <v>0.020189758847952932</v>
      </c>
      <c r="N16" s="55">
        <f t="shared" si="6"/>
        <v>-0.0002780286107402219</v>
      </c>
      <c r="O16" s="1"/>
    </row>
    <row r="17" spans="1:15" s="30" customFormat="1" ht="15.75" thickBot="1">
      <c r="A17" s="19" t="s">
        <v>9</v>
      </c>
      <c r="B17" s="50">
        <v>551.99</v>
      </c>
      <c r="C17" s="33">
        <v>263.5</v>
      </c>
      <c r="D17" s="33">
        <v>130.1</v>
      </c>
      <c r="E17" s="4">
        <f t="shared" si="2"/>
        <v>945.59</v>
      </c>
      <c r="F17" s="51">
        <f t="shared" si="3"/>
        <v>0.0004440046652349024</v>
      </c>
      <c r="G17" s="50">
        <v>193.05</v>
      </c>
      <c r="H17" s="33">
        <v>248</v>
      </c>
      <c r="I17" s="33">
        <v>198.4</v>
      </c>
      <c r="J17" s="4">
        <f t="shared" si="0"/>
        <v>639.45</v>
      </c>
      <c r="K17" s="5">
        <f t="shared" si="4"/>
        <v>0.00032493688363368153</v>
      </c>
      <c r="L17" s="53">
        <f t="shared" si="7"/>
        <v>0.8489740392245777</v>
      </c>
      <c r="M17" s="54">
        <f t="shared" si="5"/>
        <v>-0.3442540322580646</v>
      </c>
      <c r="N17" s="55">
        <f t="shared" si="6"/>
        <v>0.4787551802330128</v>
      </c>
      <c r="O17" s="1"/>
    </row>
    <row r="18" spans="1:251" s="30" customFormat="1" ht="16.5" thickBot="1" thickTop="1">
      <c r="A18" s="12" t="s">
        <v>8</v>
      </c>
      <c r="B18" s="13">
        <f>SUM(B4:B17)</f>
        <v>1604173.71</v>
      </c>
      <c r="C18" s="13">
        <f>SUM(C4:C17)</f>
        <v>65833.68000000001</v>
      </c>
      <c r="D18" s="13">
        <f>SUM(D4:D17)</f>
        <v>459677.43999999994</v>
      </c>
      <c r="E18" s="14">
        <f>SUM(E4:E17)</f>
        <v>2129684.83</v>
      </c>
      <c r="F18" s="52">
        <f>IF(E$18=0,"0.00%",E18/E$18)</f>
        <v>1</v>
      </c>
      <c r="G18" s="13">
        <f>SUM(G4:G17)</f>
        <v>1401336.36</v>
      </c>
      <c r="H18" s="13">
        <f>SUM(H4:H17)</f>
        <v>101751.96</v>
      </c>
      <c r="I18" s="14">
        <f>SUM(I4:I17)</f>
        <v>464832.32</v>
      </c>
      <c r="J18" s="14">
        <f>SUM(J4:J17)</f>
        <v>1967920.64</v>
      </c>
      <c r="K18" s="15">
        <f>IF(J$18=0,"0.00%",J18/J$18)</f>
        <v>1</v>
      </c>
      <c r="L18" s="56">
        <f>IF(H18=0,"0.00%",(B18+C18)/(G18+H18)-1)</f>
        <v>0.11105073985273184</v>
      </c>
      <c r="M18" s="57">
        <f>IF(I18=0,"0.00%",D18/I18-1)</f>
        <v>-0.011089762433042605</v>
      </c>
      <c r="N18" s="52">
        <f>IF(J18=0,"0.00%",E18/J18-1)</f>
        <v>0.0822005657707825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28</v>
      </c>
      <c r="B20" s="38"/>
      <c r="C20" s="36" t="s">
        <v>32</v>
      </c>
      <c r="D20" s="36"/>
      <c r="E20" s="26"/>
      <c r="F20" s="27"/>
      <c r="G20" s="28"/>
      <c r="H20" s="37" t="s">
        <v>30</v>
      </c>
      <c r="I20" s="37"/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19</v>
      </c>
      <c r="B23" s="48">
        <v>239488.71</v>
      </c>
      <c r="C23" s="44">
        <v>70191.38</v>
      </c>
      <c r="D23" s="4">
        <v>43544.7</v>
      </c>
      <c r="E23" s="4">
        <f aca="true" t="shared" si="8" ref="E23:E29">SUM(B23:D23)</f>
        <v>353224.79</v>
      </c>
      <c r="F23" s="51">
        <f>IF(E$37=0,"0.00%",E23/E$37)</f>
        <v>0.014391784713854473</v>
      </c>
      <c r="G23" s="48">
        <v>266798.22</v>
      </c>
      <c r="H23" s="44">
        <v>60383.65</v>
      </c>
      <c r="I23" s="4">
        <v>4317.913</v>
      </c>
      <c r="J23" s="4">
        <f aca="true" t="shared" si="9" ref="J23:J36">SUM(G23:I23)</f>
        <v>331499.783</v>
      </c>
      <c r="K23" s="5">
        <f>IF(J$37=0,"0.00%",J23/J$37)</f>
        <v>0.014181129458187915</v>
      </c>
      <c r="L23" s="53">
        <f aca="true" t="shared" si="10" ref="L23:L29">IF((G23+H23)=0,"0.00",(B23+C23)/(G23+H23)-1)</f>
        <v>-0.0534925116724837</v>
      </c>
      <c r="M23" s="54">
        <f>IF(I23=0,"0.00%",D23/I23-1)</f>
        <v>9.084663586320522</v>
      </c>
      <c r="N23" s="55">
        <f>IF(J23=0,"0.00%",E23/J23-1)</f>
        <v>0.06553550896291238</v>
      </c>
      <c r="O23" s="1"/>
    </row>
    <row r="24" spans="1:15" s="30" customFormat="1" ht="15">
      <c r="A24" s="18" t="s">
        <v>20</v>
      </c>
      <c r="B24" s="49">
        <v>7879556.7</v>
      </c>
      <c r="C24" s="45">
        <v>2416.18</v>
      </c>
      <c r="D24" s="2">
        <v>2313636.91</v>
      </c>
      <c r="E24" s="4">
        <f t="shared" si="8"/>
        <v>10195609.79</v>
      </c>
      <c r="F24" s="51">
        <f aca="true" t="shared" si="11" ref="F24:F36">IF(E$37=0,"0.00%",E24/E$37)</f>
        <v>0.4154097483479204</v>
      </c>
      <c r="G24" s="49">
        <v>7506388.17</v>
      </c>
      <c r="H24" s="45">
        <v>2505.37</v>
      </c>
      <c r="I24" s="2">
        <v>2404165.44</v>
      </c>
      <c r="J24" s="4">
        <f t="shared" si="9"/>
        <v>9913058.98</v>
      </c>
      <c r="K24" s="5">
        <f aca="true" t="shared" si="12" ref="K24:K36">IF(J$37=0,"0.00%",J24/J$37)</f>
        <v>0.4240677669524515</v>
      </c>
      <c r="L24" s="53">
        <f t="shared" si="10"/>
        <v>0.04968499526762504</v>
      </c>
      <c r="M24" s="54">
        <f aca="true" t="shared" si="13" ref="M24:M36">IF(I24=0,"0.00%",D24/I24-1)</f>
        <v>-0.037654867046088</v>
      </c>
      <c r="N24" s="55">
        <f aca="true" t="shared" si="14" ref="N24:N36">IF(J24=0,"0.00%",E24/J24-1)</f>
        <v>0.028502888015703</v>
      </c>
      <c r="O24" s="1"/>
    </row>
    <row r="25" spans="1:15" s="30" customFormat="1" ht="15">
      <c r="A25" s="18" t="s">
        <v>21</v>
      </c>
      <c r="B25" s="49">
        <v>7475.15</v>
      </c>
      <c r="C25" s="45">
        <v>0</v>
      </c>
      <c r="D25" s="2">
        <v>433634.66</v>
      </c>
      <c r="E25" s="4">
        <f t="shared" si="8"/>
        <v>441109.81</v>
      </c>
      <c r="F25" s="51">
        <f t="shared" si="11"/>
        <v>0.01797257044356726</v>
      </c>
      <c r="G25" s="49">
        <v>6983.44</v>
      </c>
      <c r="H25" s="45">
        <v>0</v>
      </c>
      <c r="I25" s="2">
        <v>477288.43</v>
      </c>
      <c r="J25" s="4">
        <f t="shared" si="9"/>
        <v>484271.87</v>
      </c>
      <c r="K25" s="5">
        <f t="shared" si="12"/>
        <v>0.0207165205940082</v>
      </c>
      <c r="L25" s="53">
        <f t="shared" si="10"/>
        <v>0.07041085768618327</v>
      </c>
      <c r="M25" s="54">
        <f t="shared" si="13"/>
        <v>-0.09146203271677888</v>
      </c>
      <c r="N25" s="55">
        <f t="shared" si="14"/>
        <v>-0.08912774553682001</v>
      </c>
      <c r="O25" s="1"/>
    </row>
    <row r="26" spans="1:15" s="30" customFormat="1" ht="15">
      <c r="A26" s="18" t="s">
        <v>15</v>
      </c>
      <c r="B26" s="49">
        <v>167617.38</v>
      </c>
      <c r="C26" s="45">
        <v>320377.88</v>
      </c>
      <c r="D26" s="2">
        <v>53890.43</v>
      </c>
      <c r="E26" s="4">
        <f t="shared" si="8"/>
        <v>541885.6900000001</v>
      </c>
      <c r="F26" s="51">
        <f t="shared" si="11"/>
        <v>0.022078581149410508</v>
      </c>
      <c r="G26" s="49">
        <v>134071.07</v>
      </c>
      <c r="H26" s="45">
        <v>330719.36</v>
      </c>
      <c r="I26" s="2">
        <v>61345.27</v>
      </c>
      <c r="J26" s="4">
        <f t="shared" si="9"/>
        <v>526135.7</v>
      </c>
      <c r="K26" s="5">
        <f t="shared" si="12"/>
        <v>0.022507400779427717</v>
      </c>
      <c r="L26" s="53">
        <f t="shared" si="10"/>
        <v>0.049925360984734546</v>
      </c>
      <c r="M26" s="54">
        <f t="shared" si="13"/>
        <v>-0.12152265366180626</v>
      </c>
      <c r="N26" s="55">
        <f t="shared" si="14"/>
        <v>0.02993522393557435</v>
      </c>
      <c r="O26" s="1"/>
    </row>
    <row r="27" spans="1:15" s="30" customFormat="1" ht="15">
      <c r="A27" s="18" t="s">
        <v>16</v>
      </c>
      <c r="B27" s="49">
        <v>63.85</v>
      </c>
      <c r="C27" s="45">
        <v>10</v>
      </c>
      <c r="D27" s="2">
        <v>511.5</v>
      </c>
      <c r="E27" s="4">
        <f t="shared" si="8"/>
        <v>585.35</v>
      </c>
      <c r="F27" s="51">
        <f t="shared" si="11"/>
        <v>2.3849490241765638E-05</v>
      </c>
      <c r="G27" s="49">
        <v>112.05</v>
      </c>
      <c r="H27" s="45">
        <v>10</v>
      </c>
      <c r="I27" s="2">
        <v>578.39</v>
      </c>
      <c r="J27" s="4">
        <f t="shared" si="9"/>
        <v>700.4399999999999</v>
      </c>
      <c r="K27" s="5">
        <f t="shared" si="12"/>
        <v>2.9963911975451104E-05</v>
      </c>
      <c r="L27" s="53">
        <f t="shared" si="10"/>
        <v>-0.3949201147070873</v>
      </c>
      <c r="M27" s="54">
        <f t="shared" si="13"/>
        <v>-0.11564861079894184</v>
      </c>
      <c r="N27" s="55">
        <f t="shared" si="14"/>
        <v>-0.16431100451144987</v>
      </c>
      <c r="O27" s="1"/>
    </row>
    <row r="28" spans="1:15" s="30" customFormat="1" ht="15">
      <c r="A28" s="18" t="s">
        <v>22</v>
      </c>
      <c r="B28" s="49">
        <v>1901.57</v>
      </c>
      <c r="C28" s="45">
        <v>490.1</v>
      </c>
      <c r="D28" s="2">
        <v>0</v>
      </c>
      <c r="E28" s="4">
        <f t="shared" si="8"/>
        <v>2391.67</v>
      </c>
      <c r="F28" s="51">
        <f t="shared" si="11"/>
        <v>9.744616097467092E-05</v>
      </c>
      <c r="G28" s="49">
        <v>2098.44</v>
      </c>
      <c r="H28" s="45">
        <v>539.95</v>
      </c>
      <c r="I28" s="2">
        <v>0</v>
      </c>
      <c r="J28" s="4">
        <f t="shared" si="9"/>
        <v>2638.3900000000003</v>
      </c>
      <c r="K28" s="5">
        <f t="shared" si="12"/>
        <v>0.00011286689183500437</v>
      </c>
      <c r="L28" s="53">
        <f t="shared" si="10"/>
        <v>-0.09351157334586635</v>
      </c>
      <c r="M28" s="54" t="str">
        <f t="shared" si="13"/>
        <v>0.00%</v>
      </c>
      <c r="N28" s="55">
        <f t="shared" si="14"/>
        <v>-0.09351157334586635</v>
      </c>
      <c r="O28" s="1"/>
    </row>
    <row r="29" spans="1:15" s="30" customFormat="1" ht="15">
      <c r="A29" s="18" t="s">
        <v>13</v>
      </c>
      <c r="B29" s="49">
        <v>860276.95</v>
      </c>
      <c r="C29" s="45">
        <v>6929.98</v>
      </c>
      <c r="D29" s="2">
        <v>589388.26</v>
      </c>
      <c r="E29" s="4">
        <f t="shared" si="8"/>
        <v>1456595.19</v>
      </c>
      <c r="F29" s="51">
        <f t="shared" si="11"/>
        <v>0.05934748914343173</v>
      </c>
      <c r="G29" s="49">
        <v>769045.62</v>
      </c>
      <c r="H29" s="45">
        <v>14699.64</v>
      </c>
      <c r="I29" s="2">
        <v>503669.68</v>
      </c>
      <c r="J29" s="4">
        <f t="shared" si="9"/>
        <v>1287414.94</v>
      </c>
      <c r="K29" s="5">
        <f t="shared" si="12"/>
        <v>0.05507393629438734</v>
      </c>
      <c r="L29" s="53">
        <f t="shared" si="10"/>
        <v>0.10649081309914399</v>
      </c>
      <c r="M29" s="54">
        <f t="shared" si="13"/>
        <v>0.17018808835187382</v>
      </c>
      <c r="N29" s="55">
        <f t="shared" si="14"/>
        <v>0.13141081771196483</v>
      </c>
      <c r="O29" s="1"/>
    </row>
    <row r="30" spans="1:15" s="30" customFormat="1" ht="15">
      <c r="A30" s="18" t="s">
        <v>27</v>
      </c>
      <c r="B30" s="49">
        <v>18859.59</v>
      </c>
      <c r="C30" s="45">
        <v>4372.6</v>
      </c>
      <c r="D30" s="2">
        <v>196.6</v>
      </c>
      <c r="E30" s="4">
        <f aca="true" t="shared" si="15" ref="E30:E36">SUM(B30:D30)</f>
        <v>23428.79</v>
      </c>
      <c r="F30" s="51">
        <f t="shared" si="11"/>
        <v>0.0009545822131739581</v>
      </c>
      <c r="G30" s="49">
        <v>18017.76</v>
      </c>
      <c r="H30" s="45">
        <v>2365.7</v>
      </c>
      <c r="I30" s="2">
        <v>646.84</v>
      </c>
      <c r="J30" s="4">
        <f t="shared" si="9"/>
        <v>21030.3</v>
      </c>
      <c r="K30" s="5">
        <f t="shared" si="12"/>
        <v>0.0008996488750176024</v>
      </c>
      <c r="L30" s="53">
        <f aca="true" t="shared" si="16" ref="L30:L36">IF((G30+H30)=0,"0.00",(B30+C30)/(G30+H30)-1)</f>
        <v>0.1397569401858174</v>
      </c>
      <c r="M30" s="54">
        <f t="shared" si="13"/>
        <v>-0.6960608496691609</v>
      </c>
      <c r="N30" s="55">
        <f t="shared" si="14"/>
        <v>0.11404925274484912</v>
      </c>
      <c r="O30" s="1"/>
    </row>
    <row r="31" spans="1:15" s="30" customFormat="1" ht="15">
      <c r="A31" s="18" t="s">
        <v>23</v>
      </c>
      <c r="B31" s="49">
        <v>227646.88</v>
      </c>
      <c r="C31" s="45">
        <v>465062.58</v>
      </c>
      <c r="D31" s="2">
        <v>18633.16</v>
      </c>
      <c r="E31" s="4">
        <f t="shared" si="15"/>
        <v>711342.62</v>
      </c>
      <c r="F31" s="51">
        <f t="shared" si="11"/>
        <v>0.028982931364554543</v>
      </c>
      <c r="G31" s="49">
        <v>244346.05</v>
      </c>
      <c r="H31" s="45">
        <v>484123.41</v>
      </c>
      <c r="I31" s="2">
        <v>16700.54</v>
      </c>
      <c r="J31" s="4">
        <f t="shared" si="9"/>
        <v>745170</v>
      </c>
      <c r="K31" s="5">
        <f t="shared" si="12"/>
        <v>0.031877403184779426</v>
      </c>
      <c r="L31" s="53">
        <f t="shared" si="16"/>
        <v>-0.049089223314866204</v>
      </c>
      <c r="M31" s="54">
        <f t="shared" si="13"/>
        <v>0.11572200659379872</v>
      </c>
      <c r="N31" s="55">
        <f t="shared" si="14"/>
        <v>-0.04539552048525841</v>
      </c>
      <c r="O31" s="1"/>
    </row>
    <row r="32" spans="1:15" s="30" customFormat="1" ht="15">
      <c r="A32" s="18" t="s">
        <v>24</v>
      </c>
      <c r="B32" s="49">
        <v>41263.8</v>
      </c>
      <c r="C32" s="45">
        <v>23377.64</v>
      </c>
      <c r="D32" s="2">
        <v>1514.09</v>
      </c>
      <c r="E32" s="4">
        <f t="shared" si="15"/>
        <v>66155.53</v>
      </c>
      <c r="F32" s="51">
        <f t="shared" si="11"/>
        <v>0.002695439766248969</v>
      </c>
      <c r="G32" s="49">
        <v>33844.41</v>
      </c>
      <c r="H32" s="45">
        <v>11002.67</v>
      </c>
      <c r="I32" s="2">
        <v>1204.19</v>
      </c>
      <c r="J32" s="4">
        <f t="shared" si="9"/>
        <v>46051.270000000004</v>
      </c>
      <c r="K32" s="5">
        <f t="shared" si="12"/>
        <v>0.001970013421046389</v>
      </c>
      <c r="L32" s="53">
        <f t="shared" si="16"/>
        <v>0.44137455548945437</v>
      </c>
      <c r="M32" s="54">
        <f t="shared" si="13"/>
        <v>0.25735141464386846</v>
      </c>
      <c r="N32" s="55">
        <f t="shared" si="14"/>
        <v>0.4365625529979953</v>
      </c>
      <c r="O32" s="1"/>
    </row>
    <row r="33" spans="1:15" s="30" customFormat="1" ht="15">
      <c r="A33" s="18" t="s">
        <v>25</v>
      </c>
      <c r="B33" s="49">
        <v>4657311.03</v>
      </c>
      <c r="C33" s="45">
        <v>57505.86</v>
      </c>
      <c r="D33" s="2">
        <v>62393.03</v>
      </c>
      <c r="E33" s="4">
        <f t="shared" si="15"/>
        <v>4777209.920000001</v>
      </c>
      <c r="F33" s="51">
        <f t="shared" si="11"/>
        <v>0.194642558076204</v>
      </c>
      <c r="G33" s="49">
        <v>4138323.38</v>
      </c>
      <c r="H33" s="45">
        <v>64387.1</v>
      </c>
      <c r="I33" s="2">
        <v>68580.11</v>
      </c>
      <c r="J33" s="4">
        <f t="shared" si="9"/>
        <v>4271290.59</v>
      </c>
      <c r="K33" s="5">
        <f t="shared" si="12"/>
        <v>0.18272025478318288</v>
      </c>
      <c r="L33" s="53">
        <f t="shared" si="16"/>
        <v>0.12185146048889894</v>
      </c>
      <c r="M33" s="54">
        <f t="shared" si="13"/>
        <v>-0.09021682817364984</v>
      </c>
      <c r="N33" s="55">
        <f t="shared" si="14"/>
        <v>0.11844647872576641</v>
      </c>
      <c r="O33" s="1"/>
    </row>
    <row r="34" spans="1:15" s="30" customFormat="1" ht="15">
      <c r="A34" s="18" t="s">
        <v>14</v>
      </c>
      <c r="B34" s="49">
        <v>115799.54</v>
      </c>
      <c r="C34" s="45">
        <v>131520.08</v>
      </c>
      <c r="D34" s="2">
        <v>12524.5</v>
      </c>
      <c r="E34" s="4">
        <f t="shared" si="15"/>
        <v>259844.12</v>
      </c>
      <c r="F34" s="51">
        <f t="shared" si="11"/>
        <v>0.010587084315913863</v>
      </c>
      <c r="G34" s="49">
        <v>109193</v>
      </c>
      <c r="H34" s="45">
        <v>146929.43</v>
      </c>
      <c r="I34" s="2">
        <v>11173.39</v>
      </c>
      <c r="J34" s="4">
        <f t="shared" si="9"/>
        <v>267295.82</v>
      </c>
      <c r="K34" s="5">
        <f t="shared" si="12"/>
        <v>0.011434567446013968</v>
      </c>
      <c r="L34" s="53">
        <f t="shared" si="16"/>
        <v>-0.03436953959869893</v>
      </c>
      <c r="M34" s="54">
        <f t="shared" si="13"/>
        <v>0.12092211942839204</v>
      </c>
      <c r="N34" s="55">
        <f t="shared" si="14"/>
        <v>-0.027878101498182817</v>
      </c>
      <c r="O34" s="1"/>
    </row>
    <row r="35" spans="1:15" s="30" customFormat="1" ht="15">
      <c r="A35" s="18" t="s">
        <v>26</v>
      </c>
      <c r="B35" s="49">
        <v>2616450.14</v>
      </c>
      <c r="C35" s="45">
        <v>48669.67</v>
      </c>
      <c r="D35" s="2">
        <v>3039903.3</v>
      </c>
      <c r="E35" s="4">
        <f t="shared" si="15"/>
        <v>5705023.109999999</v>
      </c>
      <c r="F35" s="51">
        <f t="shared" si="11"/>
        <v>0.23244536258818219</v>
      </c>
      <c r="G35" s="49">
        <v>2476293.1</v>
      </c>
      <c r="H35" s="45">
        <v>53276.79</v>
      </c>
      <c r="I35" s="2">
        <v>2944091.03</v>
      </c>
      <c r="J35" s="4">
        <f t="shared" si="9"/>
        <v>5473660.92</v>
      </c>
      <c r="K35" s="5">
        <f t="shared" si="12"/>
        <v>0.2341560932989931</v>
      </c>
      <c r="L35" s="53">
        <f t="shared" si="16"/>
        <v>0.05358615333613104</v>
      </c>
      <c r="M35" s="54">
        <f t="shared" si="13"/>
        <v>0.03254392239359527</v>
      </c>
      <c r="N35" s="55">
        <f t="shared" si="14"/>
        <v>0.04226827225534446</v>
      </c>
      <c r="O35" s="1"/>
    </row>
    <row r="36" spans="1:15" s="30" customFormat="1" ht="15.75" thickBot="1">
      <c r="A36" s="19" t="s">
        <v>9</v>
      </c>
      <c r="B36" s="49">
        <v>4935.87</v>
      </c>
      <c r="C36" s="45">
        <v>2674</v>
      </c>
      <c r="D36" s="11">
        <v>1485.27</v>
      </c>
      <c r="E36" s="4">
        <f t="shared" si="15"/>
        <v>9095.14</v>
      </c>
      <c r="F36" s="51">
        <f t="shared" si="11"/>
        <v>0.0003705722263218456</v>
      </c>
      <c r="G36" s="49">
        <v>4477.48</v>
      </c>
      <c r="H36" s="45">
        <v>1074.25</v>
      </c>
      <c r="I36" s="11">
        <v>349.2</v>
      </c>
      <c r="J36" s="4">
        <f t="shared" si="9"/>
        <v>5900.929999999999</v>
      </c>
      <c r="K36" s="5">
        <f t="shared" si="12"/>
        <v>0.0002524341086935336</v>
      </c>
      <c r="L36" s="53">
        <f t="shared" si="16"/>
        <v>0.3707204781212343</v>
      </c>
      <c r="M36" s="54">
        <f t="shared" si="13"/>
        <v>3.253350515463918</v>
      </c>
      <c r="N36" s="55">
        <f t="shared" si="14"/>
        <v>0.5413062008869789</v>
      </c>
      <c r="O36" s="1"/>
    </row>
    <row r="37" spans="1:15" s="30" customFormat="1" ht="16.5" thickBot="1" thickTop="1">
      <c r="A37" s="12" t="s">
        <v>8</v>
      </c>
      <c r="B37" s="13">
        <f>SUM(B23:B36)</f>
        <v>16838647.160000004</v>
      </c>
      <c r="C37" s="13">
        <f>SUM(C23:C36)</f>
        <v>1133597.95</v>
      </c>
      <c r="D37" s="13">
        <f>SUM(D23:D36)</f>
        <v>6571256.41</v>
      </c>
      <c r="E37" s="14">
        <f>SUM(E23:E36)</f>
        <v>24543501.519999996</v>
      </c>
      <c r="F37" s="52">
        <f>IF(E$37=0,"0.00%",E37/E$37)</f>
        <v>1</v>
      </c>
      <c r="G37" s="13">
        <f>SUM(G23:G36)</f>
        <v>15709992.19</v>
      </c>
      <c r="H37" s="13">
        <f>SUM(H23:H36)</f>
        <v>1172017.32</v>
      </c>
      <c r="I37" s="14">
        <f>SUM(I23:I36)</f>
        <v>6494110.423</v>
      </c>
      <c r="J37" s="14">
        <f>SUM(J23:J36)</f>
        <v>23376119.933</v>
      </c>
      <c r="K37" s="15">
        <f>IF(J$37=0,"0.00%",J37/J$37)</f>
        <v>1</v>
      </c>
      <c r="L37" s="56">
        <f>IF(H37=0,"0.00%",(B37+C37)/(G37+H37)-1)</f>
        <v>0.06457972905146203</v>
      </c>
      <c r="M37" s="57">
        <f>IF(I37=0,"0.00%",D37/I37-1)</f>
        <v>0.011879377154840887</v>
      </c>
      <c r="N37" s="52">
        <f>IF(J37=0,"0.00%",E37/J37-1)</f>
        <v>0.04993906560823236</v>
      </c>
      <c r="O37" s="32"/>
    </row>
    <row r="38" spans="3:15" s="30" customFormat="1" ht="15" thickTop="1">
      <c r="C38" s="4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7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6" r:id="rId1"/>
  <headerFooter alignWithMargins="0">
    <oddHeader>&amp;C&amp;"Arial,Bold"&amp;14Pacific Land Border Sales Jan - Dec 17-18</oddHeader>
    <oddFooter>&amp;LStatistics and Reference Materials/Pacific Land Border (Dec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2019-02-06T18:40:44Z</cp:lastPrinted>
  <dcterms:created xsi:type="dcterms:W3CDTF">2006-01-31T19:56:50Z</dcterms:created>
  <dcterms:modified xsi:type="dcterms:W3CDTF">2019-02-06T18:42:35Z</dcterms:modified>
  <cp:category/>
  <cp:version/>
  <cp:contentType/>
  <cp:contentStatus/>
</cp:coreProperties>
</file>