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5195" windowHeight="675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<sst xmlns="http://schemas.openxmlformats.org/spreadsheetml/2006/main" count="90" uniqueCount="33">
  <si>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</si>
  <si>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</si>
  <si>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</si>
  <si>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</si>
  <si>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</si>
  <si>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</si>
  <si>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</si>
  <si>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</si>
  <si>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</si>
  <si>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</si>
  <si>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</si>
  <si>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</si>
  <si>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</si>
  <si>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</si>
  <si>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</si>
  <si>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</si>
  <si>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</si>
  <si>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Ontario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</si>
  <si>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</si>
  <si>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</si>
  <si>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</si>
  <si>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</si>
  <si>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</si>
  <si>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</si>
  <si>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</si>
  <si>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</si>
  <si>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</si>
  <si>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</si>
  <si>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Tobacco, Cigars, Loose Tobacco</t>
  </si>
  <si>
    <t>Sep 17</t>
  </si>
  <si>
    <t>Jan - Sep 17</t>
  </si>
  <si>
    <t>Sep 18</t>
  </si>
  <si>
    <t>Jan - Sep 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</si>
</sst>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009]mmmm\ d\,\ yyyy"/>
    <numFmt numFmtId="166" formatCode="[$-409]hh:mm:ss\ AM/PM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0" fontId="2" fillId="0" borderId="14" xfId="57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164" fontId="2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/>
    </xf>
    <xf numFmtId="164" fontId="1" fillId="33" borderId="21" xfId="0" applyNumberFormat="1" applyFont="1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10" fontId="1" fillId="33" borderId="23" xfId="57" applyNumberFormat="1" applyFon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4" xfId="0" applyFont="1" applyBorder="1" applyAlignment="1">
      <alignment/>
    </xf>
    <xf numFmtId="17" fontId="3" fillId="0" borderId="2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164" fontId="2" fillId="0" borderId="3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 quotePrefix="1">
      <alignment horizontal="center"/>
    </xf>
    <xf numFmtId="17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" fontId="3" fillId="0" borderId="31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0" fontId="2" fillId="0" borderId="14" xfId="57" applyNumberFormat="1" applyFont="1" applyBorder="1" applyAlignment="1">
      <alignment horizontal="right"/>
    </xf>
    <xf numFmtId="10" fontId="1" fillId="33" borderId="23" xfId="57" applyNumberFormat="1" applyFont="1" applyFill="1" applyBorder="1" applyAlignment="1">
      <alignment horizontal="right"/>
    </xf>
    <xf numFmtId="10" fontId="2" fillId="0" borderId="0" xfId="0" applyNumberFormat="1" applyFont="1" applyAlignment="1">
      <alignment horizontal="right"/>
    </xf>
    <xf numFmtId="10" fontId="2" fillId="0" borderId="12" xfId="57" applyNumberFormat="1" applyFont="1" applyBorder="1" applyAlignment="1">
      <alignment horizontal="right"/>
    </xf>
    <xf numFmtId="10" fontId="2" fillId="0" borderId="13" xfId="57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1" fillId="33" borderId="22" xfId="57" applyNumberFormat="1" applyFont="1" applyFill="1" applyBorder="1" applyAlignment="1">
      <alignment horizontal="right"/>
    </xf>
    <xf numFmtId="10" fontId="1" fillId="33" borderId="42" xfId="57" applyNumberFormat="1" applyFont="1" applyFill="1" applyBorder="1" applyAlignment="1">
      <alignment horizontal="right"/>
    </xf>
    <xf numFmtId="10" fontId="2" fillId="0" borderId="28" xfId="57" applyNumberFormat="1" applyFont="1" applyBorder="1" applyAlignment="1">
      <alignment horizontal="right"/>
    </xf>
    <xf numFmtId="10" fontId="2" fillId="0" borderId="29" xfId="57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Layout" zoomScaleNormal="75" workbookViewId="0" topLeftCell="B16">
      <selection activeCell="M28" sqref="M28"/>
    </sheetView>
  </sheetViews>
  <sheetFormatPr defaultColWidth="9.140625" defaultRowHeight="12.75"/>
  <cols>
    <col min="1" max="1" width="51.140625" style="23" customWidth="1"/>
    <col min="2" max="2" width="17.57421875" style="33" bestFit="1" customWidth="1"/>
    <col min="3" max="3" width="15.8515625" style="1" bestFit="1" customWidth="1"/>
    <col min="4" max="4" width="17.140625" style="1" bestFit="1" customWidth="1"/>
    <col min="5" max="5" width="15.57421875" style="1" bestFit="1" customWidth="1"/>
    <col min="6" max="6" width="9.28125" style="1" bestFit="1" customWidth="1"/>
    <col min="7" max="7" width="18.00390625" style="1" bestFit="1" customWidth="1"/>
    <col min="8" max="10" width="15.57421875" style="1" bestFit="1" customWidth="1"/>
    <col min="11" max="11" width="9.28125" style="1" bestFit="1" customWidth="1"/>
    <col min="12" max="12" width="11.7109375" style="1" bestFit="1" customWidth="1"/>
    <col min="13" max="13" width="11.7109375" style="1" customWidth="1"/>
    <col min="14" max="14" width="9.8515625" style="1" customWidth="1"/>
    <col min="15" max="16384" width="9.140625" style="1" customWidth="1"/>
  </cols>
  <sheetData>
    <row r="1" spans="1:14" s="37" customFormat="1" ht="16.5" thickBot="1" thickTop="1">
      <c r="A1" s="24" t="s">
        <v>17</v>
      </c>
      <c r="B1" s="41"/>
      <c r="C1" s="28"/>
      <c r="D1" s="34" t="s">
        <v>31</v>
      </c>
      <c r="E1" s="29"/>
      <c r="F1" s="30"/>
      <c r="G1" s="31"/>
      <c r="H1" s="29"/>
      <c r="I1" s="34" t="s">
        <v>29</v>
      </c>
      <c r="J1" s="29"/>
      <c r="K1" s="30"/>
      <c r="L1" s="31"/>
      <c r="M1" s="28" t="s">
        <v>12</v>
      </c>
      <c r="N1" s="30"/>
    </row>
    <row r="2" spans="1:14" s="33" customFormat="1" ht="15.75" thickTop="1">
      <c r="A2" s="19" t="s">
        <v>0</v>
      </c>
      <c r="B2" s="42" t="s">
        <v>19</v>
      </c>
      <c r="C2" s="25" t="s">
        <v>18</v>
      </c>
      <c r="D2" s="26" t="s">
        <v>2</v>
      </c>
      <c r="E2" s="26" t="s">
        <v>3</v>
      </c>
      <c r="F2" s="27" t="s">
        <v>10</v>
      </c>
      <c r="G2" s="42" t="s">
        <v>19</v>
      </c>
      <c r="H2" s="25" t="s">
        <v>18</v>
      </c>
      <c r="I2" s="26" t="s">
        <v>2</v>
      </c>
      <c r="J2" s="26" t="s">
        <v>3</v>
      </c>
      <c r="K2" s="27" t="s">
        <v>10</v>
      </c>
      <c r="L2" s="25" t="s">
        <v>1</v>
      </c>
      <c r="M2" s="26" t="s">
        <v>2</v>
      </c>
      <c r="N2" s="27" t="s">
        <v>3</v>
      </c>
    </row>
    <row r="3" spans="1:14" s="33" customFormat="1" ht="15.75" thickBot="1">
      <c r="A3" s="8" t="s">
        <v>4</v>
      </c>
      <c r="B3" s="43" t="s">
        <v>5</v>
      </c>
      <c r="C3" s="9" t="s">
        <v>5</v>
      </c>
      <c r="D3" s="10" t="s">
        <v>6</v>
      </c>
      <c r="E3" s="10"/>
      <c r="F3" s="11" t="s">
        <v>11</v>
      </c>
      <c r="G3" s="43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8" t="s">
        <v>7</v>
      </c>
    </row>
    <row r="4" spans="1:15" s="33" customFormat="1" ht="15.75" thickTop="1">
      <c r="A4" s="20" t="s">
        <v>20</v>
      </c>
      <c r="B4" s="5">
        <v>77642.68</v>
      </c>
      <c r="C4" s="5">
        <v>63135.03</v>
      </c>
      <c r="D4" s="6">
        <v>2424.2</v>
      </c>
      <c r="E4" s="6">
        <f>SUM(B4:D4)</f>
        <v>143201.91</v>
      </c>
      <c r="F4" s="47">
        <f>IF(E$18=0,"0.00%",E4/E$18)</f>
        <v>0.017134804910738956</v>
      </c>
      <c r="G4" s="5">
        <v>78096.72</v>
      </c>
      <c r="H4" s="5">
        <v>53827.17</v>
      </c>
      <c r="I4" s="6">
        <v>7450.62</v>
      </c>
      <c r="J4" s="6">
        <f>SUM(G4:I4)</f>
        <v>139374.51</v>
      </c>
      <c r="K4" s="7">
        <f>IF(J$18=0,"0.00%",J4/J$18)</f>
        <v>0.015830071560466306</v>
      </c>
      <c r="L4" s="50">
        <f>IF((G4+H4)=0,"0.00%",(B4+C4)/(G4+H4)-1)</f>
        <v>0.06711309073739402</v>
      </c>
      <c r="M4" s="51">
        <f>IF(I4=0,"0.00%",D4/I4-1)</f>
        <v>-0.6746311045255294</v>
      </c>
      <c r="N4" s="52">
        <f>IF(J4=0,"0.00%",E4/J4-1)</f>
        <v>0.02746126246470748</v>
      </c>
      <c r="O4" s="1"/>
    </row>
    <row r="5" spans="1:15" s="33" customFormat="1" ht="15">
      <c r="A5" s="21" t="s">
        <v>21</v>
      </c>
      <c r="B5" s="2">
        <v>2899117.28</v>
      </c>
      <c r="C5" s="2">
        <v>0</v>
      </c>
      <c r="D5" s="3">
        <v>1121866.62</v>
      </c>
      <c r="E5" s="6">
        <f aca="true" t="shared" si="0" ref="E5:E17">SUM(B5:D5)</f>
        <v>4020983.9</v>
      </c>
      <c r="F5" s="47">
        <f aca="true" t="shared" si="1" ref="F5:F17">IF(E$18=0,"0.00%",E5/E$18)</f>
        <v>0.4811302773526015</v>
      </c>
      <c r="G5" s="2">
        <v>3070607.14</v>
      </c>
      <c r="H5" s="2">
        <v>0</v>
      </c>
      <c r="I5" s="3">
        <v>1244935.53</v>
      </c>
      <c r="J5" s="6">
        <f aca="true" t="shared" si="2" ref="J5:J17">SUM(G5:I5)</f>
        <v>4315542.67</v>
      </c>
      <c r="K5" s="7">
        <f aca="true" t="shared" si="3" ref="K5:K17">IF(J$18=0,"0.00%",J5/J$18)</f>
        <v>0.4901566957139138</v>
      </c>
      <c r="L5" s="50">
        <f aca="true" t="shared" si="4" ref="L5:L17">IF((G5+H5)=0,"0.00%",(B5+C5)/(G5+H5)-1)</f>
        <v>-0.05584884427774772</v>
      </c>
      <c r="M5" s="51">
        <f aca="true" t="shared" si="5" ref="M5:M17">IF(I5=0,"0.00%",D5/I5-1)</f>
        <v>-0.09885564917566447</v>
      </c>
      <c r="N5" s="52">
        <f aca="true" t="shared" si="6" ref="N5:N17">IF(J5=0,"0.00%",E5/J5-1)</f>
        <v>-0.0682553255811047</v>
      </c>
      <c r="O5" s="1"/>
    </row>
    <row r="6" spans="1:15" s="33" customFormat="1" ht="15">
      <c r="A6" s="21" t="s">
        <v>22</v>
      </c>
      <c r="B6" s="2">
        <v>3206.39</v>
      </c>
      <c r="C6" s="2">
        <v>15.25</v>
      </c>
      <c r="D6" s="3">
        <v>579275.81</v>
      </c>
      <c r="E6" s="6">
        <f t="shared" si="0"/>
        <v>582497.4500000001</v>
      </c>
      <c r="F6" s="47">
        <f t="shared" si="1"/>
        <v>0.0696986525302136</v>
      </c>
      <c r="G6" s="2">
        <v>5737.81</v>
      </c>
      <c r="H6" s="2">
        <v>0</v>
      </c>
      <c r="I6" s="3">
        <v>624734.52</v>
      </c>
      <c r="J6" s="6">
        <f t="shared" si="2"/>
        <v>630472.3300000001</v>
      </c>
      <c r="K6" s="7">
        <f t="shared" si="3"/>
        <v>0.07160866144601283</v>
      </c>
      <c r="L6" s="50">
        <f t="shared" si="4"/>
        <v>-0.4385244544521343</v>
      </c>
      <c r="M6" s="51">
        <f t="shared" si="5"/>
        <v>-0.07276484417733142</v>
      </c>
      <c r="N6" s="52">
        <f t="shared" si="6"/>
        <v>-0.07609355354262737</v>
      </c>
      <c r="O6" s="1"/>
    </row>
    <row r="7" spans="1:15" s="33" customFormat="1" ht="15">
      <c r="A7" s="21" t="s">
        <v>15</v>
      </c>
      <c r="B7" s="2">
        <v>70554.4</v>
      </c>
      <c r="C7" s="2">
        <v>102082.86</v>
      </c>
      <c r="D7" s="3">
        <v>23013.48</v>
      </c>
      <c r="E7" s="6">
        <f t="shared" si="0"/>
        <v>195650.74000000002</v>
      </c>
      <c r="F7" s="47">
        <f t="shared" si="1"/>
        <v>0.023410562474632572</v>
      </c>
      <c r="G7" s="2">
        <v>74566.89</v>
      </c>
      <c r="H7" s="2">
        <v>112387.86</v>
      </c>
      <c r="I7" s="3">
        <v>26800.22</v>
      </c>
      <c r="J7" s="6">
        <f t="shared" si="2"/>
        <v>213754.97</v>
      </c>
      <c r="K7" s="7">
        <f t="shared" si="3"/>
        <v>0.02427815869275758</v>
      </c>
      <c r="L7" s="50">
        <f t="shared" si="4"/>
        <v>-0.07658264900998768</v>
      </c>
      <c r="M7" s="51">
        <f t="shared" si="5"/>
        <v>-0.1412951087714952</v>
      </c>
      <c r="N7" s="52">
        <f t="shared" si="6"/>
        <v>-0.08469618273671009</v>
      </c>
      <c r="O7" s="1"/>
    </row>
    <row r="8" spans="1:15" s="33" customFormat="1" ht="15">
      <c r="A8" s="21" t="s">
        <v>16</v>
      </c>
      <c r="B8" s="2">
        <v>7543.7</v>
      </c>
      <c r="C8" s="2">
        <v>981.85</v>
      </c>
      <c r="D8" s="3">
        <v>2946.63</v>
      </c>
      <c r="E8" s="6">
        <f t="shared" si="0"/>
        <v>11472.18</v>
      </c>
      <c r="F8" s="47">
        <f t="shared" si="1"/>
        <v>0.0013727021252780862</v>
      </c>
      <c r="G8" s="2">
        <v>29.96</v>
      </c>
      <c r="H8" s="2">
        <v>1594.38</v>
      </c>
      <c r="I8" s="3">
        <v>3762.12</v>
      </c>
      <c r="J8" s="6">
        <f t="shared" si="2"/>
        <v>5386.46</v>
      </c>
      <c r="K8" s="7">
        <f t="shared" si="3"/>
        <v>0.0006117908307450863</v>
      </c>
      <c r="L8" s="50">
        <f t="shared" si="4"/>
        <v>4.248624056539886</v>
      </c>
      <c r="M8" s="51">
        <f t="shared" si="5"/>
        <v>-0.21676342062454146</v>
      </c>
      <c r="N8" s="52">
        <f t="shared" si="6"/>
        <v>1.1298180994567861</v>
      </c>
      <c r="O8" s="1"/>
    </row>
    <row r="9" spans="1:15" s="33" customFormat="1" ht="15">
      <c r="A9" s="21" t="s">
        <v>23</v>
      </c>
      <c r="B9" s="2">
        <v>1501.3</v>
      </c>
      <c r="C9" s="2">
        <v>1118.31</v>
      </c>
      <c r="D9" s="3">
        <v>0</v>
      </c>
      <c r="E9" s="6">
        <f t="shared" si="0"/>
        <v>2619.6099999999997</v>
      </c>
      <c r="F9" s="47">
        <f t="shared" si="1"/>
        <v>0.00031344907545032653</v>
      </c>
      <c r="G9" s="2">
        <v>3036.65</v>
      </c>
      <c r="H9" s="2">
        <v>1178.35</v>
      </c>
      <c r="I9" s="3">
        <v>0</v>
      </c>
      <c r="J9" s="6">
        <f t="shared" si="2"/>
        <v>4215</v>
      </c>
      <c r="K9" s="7">
        <f t="shared" si="3"/>
        <v>0.00047873712077886756</v>
      </c>
      <c r="L9" s="50">
        <f t="shared" si="4"/>
        <v>-0.37850296559905106</v>
      </c>
      <c r="M9" s="51" t="str">
        <f t="shared" si="5"/>
        <v>0.00%</v>
      </c>
      <c r="N9" s="52">
        <f t="shared" si="6"/>
        <v>-0.37850296559905106</v>
      </c>
      <c r="O9" s="1"/>
    </row>
    <row r="10" spans="1:15" s="33" customFormat="1" ht="15">
      <c r="A10" s="21" t="s">
        <v>13</v>
      </c>
      <c r="B10" s="2">
        <v>279263.03</v>
      </c>
      <c r="C10" s="2">
        <v>37184.47</v>
      </c>
      <c r="D10" s="3">
        <v>252842.75</v>
      </c>
      <c r="E10" s="6">
        <f t="shared" si="0"/>
        <v>569290.25</v>
      </c>
      <c r="F10" s="47">
        <f t="shared" si="1"/>
        <v>0.0681183468246744</v>
      </c>
      <c r="G10" s="2">
        <v>307688.58</v>
      </c>
      <c r="H10" s="2">
        <v>36343.16</v>
      </c>
      <c r="I10" s="3">
        <v>256183.7</v>
      </c>
      <c r="J10" s="6">
        <f t="shared" si="2"/>
        <v>600215.44</v>
      </c>
      <c r="K10" s="7">
        <f t="shared" si="3"/>
        <v>0.0681721023944534</v>
      </c>
      <c r="L10" s="50">
        <f t="shared" si="4"/>
        <v>-0.08017934624287859</v>
      </c>
      <c r="M10" s="51">
        <f t="shared" si="5"/>
        <v>-0.01304122783768058</v>
      </c>
      <c r="N10" s="52">
        <f t="shared" si="6"/>
        <v>-0.05152348296804887</v>
      </c>
      <c r="O10" s="1"/>
    </row>
    <row r="11" spans="1:15" s="33" customFormat="1" ht="15">
      <c r="A11" s="21" t="s">
        <v>24</v>
      </c>
      <c r="B11" s="2">
        <v>7583.28</v>
      </c>
      <c r="C11" s="2">
        <v>2896.19</v>
      </c>
      <c r="D11" s="3">
        <v>0</v>
      </c>
      <c r="E11" s="6">
        <f t="shared" si="0"/>
        <v>10479.47</v>
      </c>
      <c r="F11" s="47">
        <f t="shared" si="1"/>
        <v>0.0012539195463101124</v>
      </c>
      <c r="G11" s="2">
        <v>11799.31</v>
      </c>
      <c r="H11" s="2">
        <v>3576.6</v>
      </c>
      <c r="I11" s="3">
        <v>0</v>
      </c>
      <c r="J11" s="6">
        <f t="shared" si="2"/>
        <v>15375.91</v>
      </c>
      <c r="K11" s="7">
        <f t="shared" si="3"/>
        <v>0.0017463864490521938</v>
      </c>
      <c r="L11" s="50">
        <f t="shared" si="4"/>
        <v>-0.31844879425022654</v>
      </c>
      <c r="M11" s="51" t="str">
        <f t="shared" si="5"/>
        <v>0.00%</v>
      </c>
      <c r="N11" s="52">
        <f t="shared" si="6"/>
        <v>-0.31844879425022654</v>
      </c>
      <c r="O11" s="1"/>
    </row>
    <row r="12" spans="1:15" s="33" customFormat="1" ht="15">
      <c r="A12" s="21" t="s">
        <v>25</v>
      </c>
      <c r="B12" s="2">
        <v>120078.79</v>
      </c>
      <c r="C12" s="2">
        <v>51733.85</v>
      </c>
      <c r="D12" s="3">
        <v>12807.39</v>
      </c>
      <c r="E12" s="6">
        <f t="shared" si="0"/>
        <v>184620.02999999997</v>
      </c>
      <c r="F12" s="47">
        <f t="shared" si="1"/>
        <v>0.022090684381687178</v>
      </c>
      <c r="G12" s="2">
        <v>170124.29</v>
      </c>
      <c r="H12" s="2">
        <v>57962.48</v>
      </c>
      <c r="I12" s="3">
        <v>13486.68</v>
      </c>
      <c r="J12" s="6">
        <f t="shared" si="2"/>
        <v>241573.45</v>
      </c>
      <c r="K12" s="7">
        <f t="shared" si="3"/>
        <v>0.027437764628616305</v>
      </c>
      <c r="L12" s="50">
        <f t="shared" si="4"/>
        <v>-0.2467224644375473</v>
      </c>
      <c r="M12" s="51">
        <f t="shared" si="5"/>
        <v>-0.05036747368514716</v>
      </c>
      <c r="N12" s="52">
        <f t="shared" si="6"/>
        <v>-0.23576026256196636</v>
      </c>
      <c r="O12" s="1"/>
    </row>
    <row r="13" spans="1:15" s="33" customFormat="1" ht="15">
      <c r="A13" s="21" t="s">
        <v>26</v>
      </c>
      <c r="B13" s="2">
        <v>3283.97</v>
      </c>
      <c r="C13" s="2">
        <v>4182.45</v>
      </c>
      <c r="D13" s="3">
        <v>6819.77</v>
      </c>
      <c r="E13" s="6">
        <f t="shared" si="0"/>
        <v>14286.19</v>
      </c>
      <c r="F13" s="47">
        <f t="shared" si="1"/>
        <v>0.0017094121060797986</v>
      </c>
      <c r="G13" s="2">
        <v>3114.05</v>
      </c>
      <c r="H13" s="2">
        <v>7668.44</v>
      </c>
      <c r="I13" s="3">
        <v>2844.38</v>
      </c>
      <c r="J13" s="6">
        <f t="shared" si="2"/>
        <v>13626.869999999999</v>
      </c>
      <c r="K13" s="7">
        <f t="shared" si="3"/>
        <v>0.0015477315561157595</v>
      </c>
      <c r="L13" s="50">
        <f t="shared" si="4"/>
        <v>-0.3075421354436684</v>
      </c>
      <c r="M13" s="51">
        <f t="shared" si="5"/>
        <v>1.3976297119231607</v>
      </c>
      <c r="N13" s="52">
        <f t="shared" si="6"/>
        <v>0.04838381814752779</v>
      </c>
      <c r="O13" s="1"/>
    </row>
    <row r="14" spans="1:15" s="33" customFormat="1" ht="15">
      <c r="A14" s="21" t="s">
        <v>27</v>
      </c>
      <c r="B14" s="2">
        <v>808550.6</v>
      </c>
      <c r="C14" s="2">
        <v>67704.66</v>
      </c>
      <c r="D14" s="3">
        <v>19040.58</v>
      </c>
      <c r="E14" s="6">
        <f t="shared" si="0"/>
        <v>895295.84</v>
      </c>
      <c r="F14" s="47">
        <f t="shared" si="1"/>
        <v>0.10712650100683822</v>
      </c>
      <c r="G14" s="2">
        <v>824036.8</v>
      </c>
      <c r="H14" s="2">
        <v>61245.85</v>
      </c>
      <c r="I14" s="3">
        <v>26874.15</v>
      </c>
      <c r="J14" s="6">
        <f t="shared" si="2"/>
        <v>912156.8</v>
      </c>
      <c r="K14" s="7">
        <f t="shared" si="3"/>
        <v>0.10360221118169996</v>
      </c>
      <c r="L14" s="50">
        <f t="shared" si="4"/>
        <v>-0.010197183916345831</v>
      </c>
      <c r="M14" s="51">
        <f t="shared" si="5"/>
        <v>-0.2914908936654741</v>
      </c>
      <c r="N14" s="52">
        <f t="shared" si="6"/>
        <v>-0.018484716662749312</v>
      </c>
      <c r="O14" s="1"/>
    </row>
    <row r="15" spans="1:15" s="33" customFormat="1" ht="15">
      <c r="A15" s="21" t="s">
        <v>14</v>
      </c>
      <c r="B15" s="2">
        <v>43224.55</v>
      </c>
      <c r="C15" s="2">
        <v>32675.72</v>
      </c>
      <c r="D15" s="3">
        <v>16893.68</v>
      </c>
      <c r="E15" s="6">
        <f t="shared" si="0"/>
        <v>92793.95000000001</v>
      </c>
      <c r="F15" s="47">
        <f t="shared" si="1"/>
        <v>0.011103247366930129</v>
      </c>
      <c r="G15" s="2">
        <v>42326.92</v>
      </c>
      <c r="H15" s="2">
        <v>34503.49</v>
      </c>
      <c r="I15" s="3">
        <v>18556.55</v>
      </c>
      <c r="J15" s="6">
        <f t="shared" si="2"/>
        <v>95386.96</v>
      </c>
      <c r="K15" s="7">
        <f t="shared" si="3"/>
        <v>0.010833992548101782</v>
      </c>
      <c r="L15" s="50">
        <f t="shared" si="4"/>
        <v>-0.012106404221974065</v>
      </c>
      <c r="M15" s="51">
        <f t="shared" si="5"/>
        <v>-0.08961094600019937</v>
      </c>
      <c r="N15" s="52">
        <f t="shared" si="6"/>
        <v>-0.027184114055002873</v>
      </c>
      <c r="O15" s="1"/>
    </row>
    <row r="16" spans="1:15" s="33" customFormat="1" ht="15">
      <c r="A16" s="21" t="s">
        <v>28</v>
      </c>
      <c r="B16" s="2">
        <v>614899.18</v>
      </c>
      <c r="C16" s="2">
        <v>468666.56</v>
      </c>
      <c r="D16" s="14">
        <v>540954.44</v>
      </c>
      <c r="E16" s="6">
        <f t="shared" si="0"/>
        <v>1624520.18</v>
      </c>
      <c r="F16" s="47">
        <f t="shared" si="1"/>
        <v>0.19438173944648177</v>
      </c>
      <c r="G16" s="2">
        <v>628262.72</v>
      </c>
      <c r="H16" s="2">
        <v>453029.4</v>
      </c>
      <c r="I16" s="14">
        <v>511625.24</v>
      </c>
      <c r="J16" s="6">
        <f t="shared" si="2"/>
        <v>1592917.36</v>
      </c>
      <c r="K16" s="7">
        <f t="shared" si="3"/>
        <v>0.1809225790189976</v>
      </c>
      <c r="L16" s="50">
        <f t="shared" si="4"/>
        <v>0.0021026880321664</v>
      </c>
      <c r="M16" s="51">
        <f t="shared" si="5"/>
        <v>0.05732555336792999</v>
      </c>
      <c r="N16" s="52">
        <f t="shared" si="6"/>
        <v>0.019839585400714066</v>
      </c>
      <c r="O16" s="1"/>
    </row>
    <row r="17" spans="1:15" s="33" customFormat="1" ht="15.75" thickBot="1">
      <c r="A17" s="22" t="s">
        <v>9</v>
      </c>
      <c r="B17" s="2">
        <v>2920.55</v>
      </c>
      <c r="C17" s="2">
        <v>4930.68</v>
      </c>
      <c r="D17" s="36">
        <v>1807.39</v>
      </c>
      <c r="E17" s="6">
        <f t="shared" si="0"/>
        <v>9658.62</v>
      </c>
      <c r="F17" s="47">
        <f t="shared" si="1"/>
        <v>0.001155700852083338</v>
      </c>
      <c r="G17" s="2">
        <v>9972.46</v>
      </c>
      <c r="H17" s="2">
        <v>8300.76</v>
      </c>
      <c r="I17" s="36">
        <v>6142.45</v>
      </c>
      <c r="J17" s="6">
        <f t="shared" si="2"/>
        <v>24415.670000000002</v>
      </c>
      <c r="K17" s="7">
        <f t="shared" si="3"/>
        <v>0.0027731168582887248</v>
      </c>
      <c r="L17" s="50">
        <f t="shared" si="4"/>
        <v>-0.5703422823125863</v>
      </c>
      <c r="M17" s="51">
        <f t="shared" si="5"/>
        <v>-0.7057542185935579</v>
      </c>
      <c r="N17" s="52">
        <f t="shared" si="6"/>
        <v>-0.6044089717791894</v>
      </c>
      <c r="O17" s="1"/>
    </row>
    <row r="18" spans="1:15" s="33" customFormat="1" ht="16.5" thickBot="1" thickTop="1">
      <c r="A18" s="15" t="s">
        <v>8</v>
      </c>
      <c r="B18" s="16">
        <f>SUM(B4:B17)</f>
        <v>4939369.699999999</v>
      </c>
      <c r="C18" s="16">
        <f>SUM(C4:C17)</f>
        <v>837307.88</v>
      </c>
      <c r="D18" s="16">
        <f>SUM(D4:D17)</f>
        <v>2580692.7399999998</v>
      </c>
      <c r="E18" s="17">
        <f>SUM(E4:E17)</f>
        <v>8357370.32</v>
      </c>
      <c r="F18" s="48">
        <f>IF(E$18=0,"0.00%",E18/E$18)</f>
        <v>1</v>
      </c>
      <c r="G18" s="16">
        <f>SUM(G4:G17)</f>
        <v>5229400.3</v>
      </c>
      <c r="H18" s="16">
        <f>SUM(H4:H17)</f>
        <v>831617.94</v>
      </c>
      <c r="I18" s="17">
        <f>SUM(I4:I17)</f>
        <v>2743396.16</v>
      </c>
      <c r="J18" s="17">
        <f>SUM(J4:J17)</f>
        <v>8804414.399999999</v>
      </c>
      <c r="K18" s="18">
        <f>IF(J$18=0,"0.00%",J18/J$18)</f>
        <v>1</v>
      </c>
      <c r="L18" s="53">
        <f>IF(H18=0,"0.00%",(B18+C18)/(G18+H18)-1)</f>
        <v>-0.04691301836438644</v>
      </c>
      <c r="M18" s="54">
        <f>IF(I18=0,"0.00%",D18/I18-1)</f>
        <v>-0.05930730033536258</v>
      </c>
      <c r="N18" s="48">
        <f>IF(J18=0,"0.00%",E18/J18-1)</f>
        <v>-0.05077499305348443</v>
      </c>
      <c r="O18" s="35"/>
    </row>
    <row r="19" spans="1:15" s="33" customFormat="1" ht="15.75" thickBot="1" thickTop="1">
      <c r="A19" s="32"/>
      <c r="B19" s="32"/>
      <c r="C19" s="32"/>
      <c r="D19" s="1"/>
      <c r="E19" s="1"/>
      <c r="F19" s="49"/>
      <c r="G19" s="4"/>
      <c r="H19" s="1"/>
      <c r="I19" s="1"/>
      <c r="J19" s="1"/>
      <c r="K19" s="1"/>
      <c r="L19" s="1"/>
      <c r="M19" s="1"/>
      <c r="N19" s="1"/>
      <c r="O19" s="1"/>
    </row>
    <row r="20" spans="1:15" s="33" customFormat="1" ht="16.5" thickBot="1" thickTop="1">
      <c r="A20" s="24" t="s">
        <v>17</v>
      </c>
      <c r="B20" s="41"/>
      <c r="C20" s="28"/>
      <c r="D20" s="39" t="s">
        <v>32</v>
      </c>
      <c r="E20" s="29"/>
      <c r="F20" s="30"/>
      <c r="G20" s="31"/>
      <c r="H20" s="29"/>
      <c r="I20" s="40" t="s">
        <v>30</v>
      </c>
      <c r="J20" s="29"/>
      <c r="K20" s="30"/>
      <c r="L20" s="31"/>
      <c r="M20" s="28" t="s">
        <v>12</v>
      </c>
      <c r="N20" s="30"/>
      <c r="O20" s="1"/>
    </row>
    <row r="21" spans="1:15" s="33" customFormat="1" ht="15.75" thickTop="1">
      <c r="A21" s="19" t="s">
        <v>0</v>
      </c>
      <c r="B21" s="42" t="s">
        <v>19</v>
      </c>
      <c r="C21" s="25" t="s">
        <v>18</v>
      </c>
      <c r="D21" s="26" t="s">
        <v>2</v>
      </c>
      <c r="E21" s="26" t="s">
        <v>3</v>
      </c>
      <c r="F21" s="27" t="s">
        <v>10</v>
      </c>
      <c r="G21" s="42" t="s">
        <v>19</v>
      </c>
      <c r="H21" s="25" t="s">
        <v>18</v>
      </c>
      <c r="I21" s="26" t="s">
        <v>2</v>
      </c>
      <c r="J21" s="26" t="s">
        <v>3</v>
      </c>
      <c r="K21" s="27" t="s">
        <v>10</v>
      </c>
      <c r="L21" s="25" t="s">
        <v>1</v>
      </c>
      <c r="M21" s="26" t="s">
        <v>2</v>
      </c>
      <c r="N21" s="27" t="s">
        <v>3</v>
      </c>
      <c r="O21" s="1"/>
    </row>
    <row r="22" spans="1:15" s="33" customFormat="1" ht="15.75" thickBot="1">
      <c r="A22" s="8" t="s">
        <v>4</v>
      </c>
      <c r="B22" s="43" t="s">
        <v>5</v>
      </c>
      <c r="C22" s="9" t="s">
        <v>5</v>
      </c>
      <c r="D22" s="10" t="s">
        <v>6</v>
      </c>
      <c r="E22" s="10"/>
      <c r="F22" s="11" t="s">
        <v>11</v>
      </c>
      <c r="G22" s="43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8" t="s">
        <v>7</v>
      </c>
      <c r="O22" s="1"/>
    </row>
    <row r="23" spans="1:15" s="33" customFormat="1" ht="15.75" thickTop="1">
      <c r="A23" s="20" t="s">
        <v>20</v>
      </c>
      <c r="B23" s="44">
        <v>660858.21</v>
      </c>
      <c r="C23" s="5">
        <v>438509</v>
      </c>
      <c r="D23" s="6">
        <v>33529.27</v>
      </c>
      <c r="E23" s="6">
        <f>SUM(B23:D23)</f>
        <v>1132896.48</v>
      </c>
      <c r="F23" s="47">
        <f>IF(E$37=0,"0.00%",E23/E$37)</f>
        <v>0.016911247385583972</v>
      </c>
      <c r="G23" s="44">
        <v>685630.57</v>
      </c>
      <c r="H23" s="5">
        <v>409330.89</v>
      </c>
      <c r="I23" s="6">
        <v>64035.51</v>
      </c>
      <c r="J23" s="6">
        <f>SUM(G23:I23)</f>
        <v>1158996.97</v>
      </c>
      <c r="K23" s="7">
        <f>IF(J$37=0,"0.00%",J23/J$37)</f>
        <v>0.017157247439520604</v>
      </c>
      <c r="L23" s="50">
        <f>IF((G23+H23)=0,"0.00",(B23+C23)/(G23+H23)-1)</f>
        <v>0.004023657599784292</v>
      </c>
      <c r="M23" s="51">
        <f>IF(I23=0,"0.00%",D23/I23-1)</f>
        <v>-0.4763956748372896</v>
      </c>
      <c r="N23" s="52">
        <f>IF(J23=0,"0.00%",E23/J23-1)</f>
        <v>-0.022519894939846075</v>
      </c>
      <c r="O23" s="1"/>
    </row>
    <row r="24" spans="1:15" s="33" customFormat="1" ht="15">
      <c r="A24" s="21" t="s">
        <v>21</v>
      </c>
      <c r="B24" s="45">
        <v>23468739.45</v>
      </c>
      <c r="C24" s="2">
        <v>0</v>
      </c>
      <c r="D24" s="3">
        <v>8754775.42</v>
      </c>
      <c r="E24" s="6">
        <f aca="true" t="shared" si="7" ref="E24:E36">SUM(B24:D24)</f>
        <v>32223514.869999997</v>
      </c>
      <c r="F24" s="47">
        <f aca="true" t="shared" si="8" ref="F24:F36">IF(E$37=0,"0.00%",E24/E$37)</f>
        <v>0.4810146745266732</v>
      </c>
      <c r="G24" s="45">
        <v>23845607.97</v>
      </c>
      <c r="H24" s="2">
        <v>0</v>
      </c>
      <c r="I24" s="3">
        <v>9257202.64</v>
      </c>
      <c r="J24" s="6">
        <f aca="true" t="shared" si="9" ref="J24:J36">SUM(G24:I24)</f>
        <v>33102810.61</v>
      </c>
      <c r="K24" s="7">
        <f aca="true" t="shared" si="10" ref="K24:K36">IF(J$37=0,"0.00%",J24/J$37)</f>
        <v>0.49003847920271787</v>
      </c>
      <c r="L24" s="50">
        <f aca="true" t="shared" si="11" ref="L24:L37">IF((G24+H24)=0,"0.00",(B24+C24)/(G24+H24)-1)</f>
        <v>-0.01580452553250622</v>
      </c>
      <c r="M24" s="51">
        <f aca="true" t="shared" si="12" ref="M24:M37">IF(I24=0,"0.00%",D24/I24-1)</f>
        <v>-0.054274194866279935</v>
      </c>
      <c r="N24" s="52">
        <f aca="true" t="shared" si="13" ref="N24:N36">IF(J24=0,"0.00%",E24/J24-1)</f>
        <v>-0.026562570482591474</v>
      </c>
      <c r="O24" s="1"/>
    </row>
    <row r="25" spans="1:15" s="33" customFormat="1" ht="15">
      <c r="A25" s="21" t="s">
        <v>22</v>
      </c>
      <c r="B25" s="45">
        <v>33097.09</v>
      </c>
      <c r="C25" s="2">
        <v>15.25</v>
      </c>
      <c r="D25" s="3">
        <v>4998575.49</v>
      </c>
      <c r="E25" s="6">
        <f t="shared" si="7"/>
        <v>5031687.83</v>
      </c>
      <c r="F25" s="47">
        <f t="shared" si="8"/>
        <v>0.07511023219011342</v>
      </c>
      <c r="G25" s="45">
        <v>34107.02</v>
      </c>
      <c r="H25" s="2">
        <v>0</v>
      </c>
      <c r="I25" s="3">
        <v>4654702.83</v>
      </c>
      <c r="J25" s="6">
        <f t="shared" si="9"/>
        <v>4688809.85</v>
      </c>
      <c r="K25" s="7">
        <f t="shared" si="10"/>
        <v>0.06941094142231578</v>
      </c>
      <c r="L25" s="50">
        <f t="shared" si="11"/>
        <v>-0.029163497719824294</v>
      </c>
      <c r="M25" s="51">
        <f t="shared" si="12"/>
        <v>0.0738763939523075</v>
      </c>
      <c r="N25" s="52">
        <f t="shared" si="13"/>
        <v>0.07312686821795533</v>
      </c>
      <c r="O25" s="1"/>
    </row>
    <row r="26" spans="1:15" s="33" customFormat="1" ht="15">
      <c r="A26" s="21" t="s">
        <v>15</v>
      </c>
      <c r="B26" s="45">
        <v>448370.62</v>
      </c>
      <c r="C26" s="3">
        <v>708762.49</v>
      </c>
      <c r="D26" s="3">
        <v>171516.9</v>
      </c>
      <c r="E26" s="6">
        <f t="shared" si="7"/>
        <v>1328650.0099999998</v>
      </c>
      <c r="F26" s="47">
        <f t="shared" si="8"/>
        <v>0.01983334700445765</v>
      </c>
      <c r="G26" s="45">
        <v>428571.1</v>
      </c>
      <c r="H26" s="3">
        <v>839760.26</v>
      </c>
      <c r="I26" s="3">
        <v>197512.16</v>
      </c>
      <c r="J26" s="6">
        <f t="shared" si="9"/>
        <v>1465843.5199999998</v>
      </c>
      <c r="K26" s="7">
        <f t="shared" si="10"/>
        <v>0.02169965981900528</v>
      </c>
      <c r="L26" s="50">
        <f t="shared" si="11"/>
        <v>-0.08767286965135046</v>
      </c>
      <c r="M26" s="51">
        <f t="shared" si="12"/>
        <v>-0.1316134662291173</v>
      </c>
      <c r="N26" s="52">
        <f t="shared" si="13"/>
        <v>-0.09359355765341171</v>
      </c>
      <c r="O26" s="1"/>
    </row>
    <row r="27" spans="1:15" s="33" customFormat="1" ht="15">
      <c r="A27" s="21" t="s">
        <v>16</v>
      </c>
      <c r="B27" s="45">
        <v>7549.7</v>
      </c>
      <c r="C27" s="3">
        <v>5980.58</v>
      </c>
      <c r="D27" s="3">
        <v>23970.62</v>
      </c>
      <c r="E27" s="6">
        <f t="shared" si="7"/>
        <v>37500.899999999994</v>
      </c>
      <c r="F27" s="47">
        <f t="shared" si="8"/>
        <v>0.0005597925391047609</v>
      </c>
      <c r="G27" s="45">
        <v>81.01</v>
      </c>
      <c r="H27" s="3">
        <v>13327.35</v>
      </c>
      <c r="I27" s="3">
        <v>23663.25</v>
      </c>
      <c r="J27" s="6">
        <f t="shared" si="9"/>
        <v>37071.61</v>
      </c>
      <c r="K27" s="7">
        <f t="shared" si="10"/>
        <v>0.0005487907235438298</v>
      </c>
      <c r="L27" s="50">
        <f t="shared" si="11"/>
        <v>0.009092834619595314</v>
      </c>
      <c r="M27" s="51">
        <f t="shared" si="12"/>
        <v>0.012989340010353567</v>
      </c>
      <c r="N27" s="52">
        <f t="shared" si="13"/>
        <v>0.011580020398358482</v>
      </c>
      <c r="O27" s="1"/>
    </row>
    <row r="28" spans="1:15" s="33" customFormat="1" ht="15">
      <c r="A28" s="21" t="s">
        <v>23</v>
      </c>
      <c r="B28" s="45">
        <v>30279.21</v>
      </c>
      <c r="C28" s="3">
        <v>11885.92</v>
      </c>
      <c r="D28" s="3">
        <v>6219.4</v>
      </c>
      <c r="E28" s="6">
        <f t="shared" si="7"/>
        <v>48384.53</v>
      </c>
      <c r="F28" s="47">
        <f t="shared" si="8"/>
        <v>0.0007222573032138023</v>
      </c>
      <c r="G28" s="45">
        <v>33752.36</v>
      </c>
      <c r="H28" s="3">
        <v>15901.94</v>
      </c>
      <c r="I28" s="3">
        <v>48.92</v>
      </c>
      <c r="J28" s="6">
        <f t="shared" si="9"/>
        <v>49703.22</v>
      </c>
      <c r="K28" s="7">
        <f t="shared" si="10"/>
        <v>0.0007357831522898022</v>
      </c>
      <c r="L28" s="50">
        <f t="shared" si="11"/>
        <v>-0.15082621243276018</v>
      </c>
      <c r="M28" s="51">
        <f t="shared" si="12"/>
        <v>126.13409648405559</v>
      </c>
      <c r="N28" s="52">
        <f t="shared" si="13"/>
        <v>-0.026531279059988533</v>
      </c>
      <c r="O28" s="1"/>
    </row>
    <row r="29" spans="1:15" s="33" customFormat="1" ht="15">
      <c r="A29" s="21" t="s">
        <v>13</v>
      </c>
      <c r="B29" s="45">
        <v>2239084.94</v>
      </c>
      <c r="C29" s="3">
        <v>306441.88</v>
      </c>
      <c r="D29" s="3">
        <v>1692286.31</v>
      </c>
      <c r="E29" s="6">
        <f t="shared" si="7"/>
        <v>4237813.13</v>
      </c>
      <c r="F29" s="47">
        <f t="shared" si="8"/>
        <v>0.06325971302806584</v>
      </c>
      <c r="G29" s="45">
        <v>2332476.77</v>
      </c>
      <c r="H29" s="3">
        <v>273354.98</v>
      </c>
      <c r="I29" s="3">
        <v>1663533.71</v>
      </c>
      <c r="J29" s="6">
        <f t="shared" si="9"/>
        <v>4269365.46</v>
      </c>
      <c r="K29" s="7">
        <f t="shared" si="10"/>
        <v>0.06320168344095214</v>
      </c>
      <c r="L29" s="50">
        <f t="shared" si="11"/>
        <v>-0.023142296120998718</v>
      </c>
      <c r="M29" s="51">
        <f t="shared" si="12"/>
        <v>0.01728405010800782</v>
      </c>
      <c r="N29" s="52">
        <f t="shared" si="13"/>
        <v>-0.007390402694643083</v>
      </c>
      <c r="O29" s="1"/>
    </row>
    <row r="30" spans="1:15" s="33" customFormat="1" ht="15">
      <c r="A30" s="21" t="s">
        <v>24</v>
      </c>
      <c r="B30" s="45">
        <v>73856.12</v>
      </c>
      <c r="C30" s="3">
        <v>20133.28</v>
      </c>
      <c r="D30" s="3">
        <v>1053.85</v>
      </c>
      <c r="E30" s="6">
        <f t="shared" si="7"/>
        <v>95043.25</v>
      </c>
      <c r="F30" s="47">
        <f t="shared" si="8"/>
        <v>0.0014187526763962616</v>
      </c>
      <c r="G30" s="45">
        <v>80922.51</v>
      </c>
      <c r="H30" s="3">
        <v>26153.32</v>
      </c>
      <c r="I30" s="3">
        <v>1030.15</v>
      </c>
      <c r="J30" s="6">
        <f t="shared" si="9"/>
        <v>108105.97999999998</v>
      </c>
      <c r="K30" s="7">
        <f t="shared" si="10"/>
        <v>0.0016003502136436693</v>
      </c>
      <c r="L30" s="50">
        <f t="shared" si="11"/>
        <v>-0.12221647032761729</v>
      </c>
      <c r="M30" s="51">
        <f t="shared" si="12"/>
        <v>0.023006358297335217</v>
      </c>
      <c r="N30" s="52">
        <f t="shared" si="13"/>
        <v>-0.12083263109034281</v>
      </c>
      <c r="O30" s="1"/>
    </row>
    <row r="31" spans="1:15" s="33" customFormat="1" ht="15">
      <c r="A31" s="21" t="s">
        <v>25</v>
      </c>
      <c r="B31" s="45">
        <v>1088879.81</v>
      </c>
      <c r="C31" s="3">
        <v>378009.4</v>
      </c>
      <c r="D31" s="3">
        <v>76400.58</v>
      </c>
      <c r="E31" s="6">
        <f t="shared" si="7"/>
        <v>1543289.79</v>
      </c>
      <c r="F31" s="47">
        <f t="shared" si="8"/>
        <v>0.023037370039613803</v>
      </c>
      <c r="G31" s="45">
        <v>1139302.96</v>
      </c>
      <c r="H31" s="3">
        <v>450410.47</v>
      </c>
      <c r="I31" s="3">
        <v>96231.5</v>
      </c>
      <c r="J31" s="6">
        <f t="shared" si="9"/>
        <v>1685944.93</v>
      </c>
      <c r="K31" s="7">
        <f t="shared" si="10"/>
        <v>0.024957937839488263</v>
      </c>
      <c r="L31" s="50">
        <f t="shared" si="11"/>
        <v>-0.0772618622212935</v>
      </c>
      <c r="M31" s="51">
        <f t="shared" si="12"/>
        <v>-0.20607514171555052</v>
      </c>
      <c r="N31" s="52">
        <f t="shared" si="13"/>
        <v>-0.08461435332884804</v>
      </c>
      <c r="O31" s="1"/>
    </row>
    <row r="32" spans="1:15" s="33" customFormat="1" ht="15">
      <c r="A32" s="21" t="s">
        <v>26</v>
      </c>
      <c r="B32" s="45">
        <v>30240.04</v>
      </c>
      <c r="C32" s="3">
        <v>34300.25</v>
      </c>
      <c r="D32" s="58">
        <v>50531.8</v>
      </c>
      <c r="E32" s="6">
        <f t="shared" si="7"/>
        <v>115072.09</v>
      </c>
      <c r="F32" s="47">
        <f t="shared" si="8"/>
        <v>0.001717732039529493</v>
      </c>
      <c r="G32" s="45">
        <v>33611.61</v>
      </c>
      <c r="H32" s="3">
        <v>52215.96</v>
      </c>
      <c r="I32" s="33">
        <v>25007.08</v>
      </c>
      <c r="J32" s="6">
        <f t="shared" si="9"/>
        <v>110834.65000000001</v>
      </c>
      <c r="K32" s="7">
        <f t="shared" si="10"/>
        <v>0.001640744164260121</v>
      </c>
      <c r="L32" s="50">
        <f t="shared" si="11"/>
        <v>-0.24802379934559493</v>
      </c>
      <c r="M32" s="51">
        <f>IF(I32=0,"0.00%",D32/I32-1)</f>
        <v>1.0206997378342453</v>
      </c>
      <c r="N32" s="52">
        <f t="shared" si="13"/>
        <v>0.038232087167686224</v>
      </c>
      <c r="O32" s="1"/>
    </row>
    <row r="33" spans="1:15" s="33" customFormat="1" ht="15">
      <c r="A33" s="21" t="s">
        <v>27</v>
      </c>
      <c r="B33" s="45">
        <v>5863894.16</v>
      </c>
      <c r="C33" s="3">
        <v>570174.51</v>
      </c>
      <c r="D33" s="3">
        <v>150731.12</v>
      </c>
      <c r="E33" s="6">
        <f t="shared" si="7"/>
        <v>6584799.79</v>
      </c>
      <c r="F33" s="47">
        <f t="shared" si="8"/>
        <v>0.09829422211041859</v>
      </c>
      <c r="G33" s="45">
        <v>6318265</v>
      </c>
      <c r="H33" s="3">
        <v>507788.3</v>
      </c>
      <c r="I33" s="3">
        <v>190764.72</v>
      </c>
      <c r="J33" s="6">
        <f t="shared" si="9"/>
        <v>7016818.02</v>
      </c>
      <c r="K33" s="7">
        <f t="shared" si="10"/>
        <v>0.10387368226443856</v>
      </c>
      <c r="L33" s="50">
        <f t="shared" si="11"/>
        <v>-0.05742478307340493</v>
      </c>
      <c r="M33" s="51">
        <f>IF(I33=0,"0.00%",D33/I33-1)</f>
        <v>-0.20985851052542637</v>
      </c>
      <c r="N33" s="52">
        <f t="shared" si="13"/>
        <v>-0.06156896598552508</v>
      </c>
      <c r="O33" s="1"/>
    </row>
    <row r="34" spans="1:15" s="33" customFormat="1" ht="15">
      <c r="A34" s="21" t="s">
        <v>14</v>
      </c>
      <c r="B34" s="45">
        <v>263241.32</v>
      </c>
      <c r="C34" s="3">
        <v>221697.34</v>
      </c>
      <c r="D34" s="3">
        <v>139071.1</v>
      </c>
      <c r="E34" s="6">
        <f t="shared" si="7"/>
        <v>624009.76</v>
      </c>
      <c r="F34" s="47">
        <f t="shared" si="8"/>
        <v>0.00931486998916166</v>
      </c>
      <c r="G34" s="45">
        <v>259421.67</v>
      </c>
      <c r="H34" s="3">
        <v>272358.37</v>
      </c>
      <c r="I34" s="3">
        <v>116407.74</v>
      </c>
      <c r="J34" s="6">
        <f t="shared" si="9"/>
        <v>648187.78</v>
      </c>
      <c r="K34" s="7">
        <f t="shared" si="10"/>
        <v>0.009595467819673027</v>
      </c>
      <c r="L34" s="50">
        <f t="shared" si="11"/>
        <v>-0.0880841259104046</v>
      </c>
      <c r="M34" s="51">
        <f>IF(I34=0,"0.00%",D34/I34-1)</f>
        <v>0.19468945965276885</v>
      </c>
      <c r="N34" s="52">
        <f t="shared" si="13"/>
        <v>-0.03730095004259415</v>
      </c>
      <c r="O34" s="1"/>
    </row>
    <row r="35" spans="1:15" s="33" customFormat="1" ht="15">
      <c r="A35" s="21" t="s">
        <v>28</v>
      </c>
      <c r="B35" s="45">
        <v>5280957.2</v>
      </c>
      <c r="C35" s="3">
        <v>3938667.73</v>
      </c>
      <c r="D35" s="3">
        <v>4650622.32</v>
      </c>
      <c r="E35" s="6">
        <f>SUM(B35:D35)</f>
        <v>13870247.25</v>
      </c>
      <c r="F35" s="47">
        <f t="shared" si="8"/>
        <v>0.20704732222662198</v>
      </c>
      <c r="G35" s="45">
        <v>5013100.84</v>
      </c>
      <c r="H35" s="3">
        <v>3697528.95</v>
      </c>
      <c r="I35" s="3">
        <v>4310467.53</v>
      </c>
      <c r="J35" s="6">
        <f t="shared" si="9"/>
        <v>13021097.32</v>
      </c>
      <c r="K35" s="7">
        <f t="shared" si="10"/>
        <v>0.19275821631640558</v>
      </c>
      <c r="L35" s="50">
        <f t="shared" si="11"/>
        <v>0.05843379322403752</v>
      </c>
      <c r="M35" s="51">
        <f>IF(I35=0,"0.00%",D35/I35-1)</f>
        <v>0.07891366484785922</v>
      </c>
      <c r="N35" s="52">
        <f t="shared" si="13"/>
        <v>0.06521339247620328</v>
      </c>
      <c r="O35" s="1"/>
    </row>
    <row r="36" spans="1:15" s="33" customFormat="1" ht="15.75" thickBot="1">
      <c r="A36" s="22" t="s">
        <v>9</v>
      </c>
      <c r="B36" s="46">
        <v>54440.92</v>
      </c>
      <c r="C36" s="36">
        <v>44978.07</v>
      </c>
      <c r="D36" s="36">
        <v>18381.96</v>
      </c>
      <c r="E36" s="6">
        <f t="shared" si="7"/>
        <v>117800.94999999998</v>
      </c>
      <c r="F36" s="47">
        <f t="shared" si="8"/>
        <v>0.0017584669410454943</v>
      </c>
      <c r="G36" s="46">
        <v>104536.14</v>
      </c>
      <c r="H36" s="36">
        <v>53642.15</v>
      </c>
      <c r="I36" s="36">
        <v>29683.39</v>
      </c>
      <c r="J36" s="6">
        <f t="shared" si="9"/>
        <v>187861.68</v>
      </c>
      <c r="K36" s="7">
        <f t="shared" si="10"/>
        <v>0.0027810161817455304</v>
      </c>
      <c r="L36" s="56">
        <f t="shared" si="11"/>
        <v>-0.37147512468367194</v>
      </c>
      <c r="M36" s="57">
        <f t="shared" si="12"/>
        <v>-0.38073245677127854</v>
      </c>
      <c r="N36" s="52">
        <f t="shared" si="13"/>
        <v>-0.3729378444821744</v>
      </c>
      <c r="O36" s="1"/>
    </row>
    <row r="37" spans="1:15" s="33" customFormat="1" ht="16.5" thickBot="1" thickTop="1">
      <c r="A37" s="15" t="s">
        <v>8</v>
      </c>
      <c r="B37" s="16">
        <f>SUM(B23:B36)</f>
        <v>39543488.79000001</v>
      </c>
      <c r="C37" s="16">
        <f>SUM(C23:C36)</f>
        <v>6679555.700000001</v>
      </c>
      <c r="D37" s="17">
        <f>SUM(D23:D36)</f>
        <v>20767666.14</v>
      </c>
      <c r="E37" s="17">
        <f>SUM(E23:E36)</f>
        <v>66990710.63</v>
      </c>
      <c r="F37" s="48">
        <f>IF(E$37=0,"0.00%",E37/E$37)</f>
        <v>1</v>
      </c>
      <c r="G37" s="16">
        <f>SUM(G23:G36)</f>
        <v>40309387.53</v>
      </c>
      <c r="H37" s="16">
        <f>SUM(H23:H36)</f>
        <v>6611772.94</v>
      </c>
      <c r="I37" s="17">
        <f>SUM(I23:I36)</f>
        <v>20630291.130000003</v>
      </c>
      <c r="J37" s="17">
        <f>SUM(J23:J36)</f>
        <v>67551451.6</v>
      </c>
      <c r="K37" s="18">
        <f>IF(J$37=0,"0.00%",J37/J$37)</f>
        <v>1</v>
      </c>
      <c r="L37" s="55">
        <f t="shared" si="11"/>
        <v>-0.014878489214825485</v>
      </c>
      <c r="M37" s="54">
        <f t="shared" si="12"/>
        <v>0.006658898274112701</v>
      </c>
      <c r="N37" s="48">
        <f>IF(J37=0,"0.00%",E37/J37-1)</f>
        <v>-0.00830094626715605</v>
      </c>
      <c r="O37" s="35"/>
    </row>
    <row r="38" spans="3:15" s="33" customFormat="1" ht="15" thickTop="1">
      <c r="C38" s="1"/>
      <c r="D38" s="1"/>
      <c r="E38" s="1"/>
      <c r="F38" s="1"/>
      <c r="G38" s="1"/>
      <c r="H38" s="1"/>
      <c r="I38" s="1"/>
      <c r="K38" s="1"/>
      <c r="L38" s="1"/>
      <c r="M38" s="1"/>
      <c r="N38" s="1"/>
      <c r="O38" s="1"/>
    </row>
    <row r="39" spans="3:15" s="33" customFormat="1" ht="14.25">
      <c r="C39" s="1"/>
      <c r="D39" s="1"/>
      <c r="E39" s="1"/>
      <c r="F39" s="1"/>
      <c r="G39" s="1"/>
      <c r="H39" s="1"/>
      <c r="I39" s="1"/>
      <c r="K39" s="1"/>
      <c r="L39" s="1"/>
      <c r="M39" s="1"/>
      <c r="N39" s="1"/>
      <c r="O39" s="1"/>
    </row>
    <row r="40" ht="14.25">
      <c r="A40" s="33"/>
    </row>
    <row r="41" ht="14.25">
      <c r="A41" s="33"/>
    </row>
    <row r="42" ht="14.25">
      <c r="A42" s="33"/>
    </row>
    <row r="43" ht="14.25">
      <c r="A43" s="33"/>
    </row>
    <row r="44" ht="14.25">
      <c r="A44" s="33"/>
    </row>
    <row r="45" ht="14.25">
      <c r="A45" s="33"/>
    </row>
    <row r="46" ht="14.25">
      <c r="A46" s="33"/>
    </row>
    <row r="47" ht="14.25">
      <c r="A47" s="33"/>
    </row>
    <row r="48" ht="14.25">
      <c r="A48" s="33"/>
    </row>
    <row r="49" ht="14.25">
      <c r="A49" s="33"/>
    </row>
    <row r="50" ht="14.25">
      <c r="A50" s="33"/>
    </row>
    <row r="51" ht="14.25">
      <c r="A51" s="33"/>
    </row>
    <row r="52" ht="14.25">
      <c r="A52" s="33"/>
    </row>
    <row r="53" ht="14.25">
      <c r="A53" s="33"/>
    </row>
    <row r="54" ht="14.25">
      <c r="A54" s="33"/>
    </row>
    <row r="55" ht="14.25">
      <c r="A55" s="33"/>
    </row>
    <row r="56" ht="14.25">
      <c r="A56" s="33"/>
    </row>
    <row r="57" ht="14.25">
      <c r="A57" s="33"/>
    </row>
    <row r="58" ht="14.25">
      <c r="A58" s="33"/>
    </row>
    <row r="59" ht="14.25">
      <c r="A59" s="33"/>
    </row>
  </sheetData>
  <sheetProtection/>
  <printOptions/>
  <pageMargins left="0.75" right="0.75" top="1" bottom="1" header="0.5" footer="0.5"/>
  <pageSetup fitToHeight="1" fitToWidth="1" orientation="landscape" paperSize="5" scale="67" r:id="rId1"/>
  <headerFooter alignWithMargins="0">
    <oddHeader>&amp;C&amp;"Arial,Bold"&amp;14Ontario Land Border Sales Jan - Sep 17-18</oddHeader>
    <oddFooter>&amp;LStatistics and Reference Materials/Ontario Land Border (Sep 16-17)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Graham, Andrea</cp:lastModifiedBy>
  <cp:lastPrinted>2018-10-18T18:04:48Z</cp:lastPrinted>
  <dcterms:created xsi:type="dcterms:W3CDTF">2006-01-31T19:56:50Z</dcterms:created>
  <dcterms:modified xsi:type="dcterms:W3CDTF">2018-10-18T18:04:51Z</dcterms:modified>
  <cp:category/>
  <cp:version/>
  <cp:contentType/>
  <cp:contentStatus/>
</cp:coreProperties>
</file>