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<sst xmlns="http://schemas.openxmlformats.org/spreadsheetml/2006/main" count="90" uniqueCount="33">
  <si>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</si>
  <si>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</si>
  <si>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</si>
  <si>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</si>
  <si>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</si>
  <si>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</si>
  <si>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</si>
  <si>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</si>
  <si>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</si>
  <si>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</si>
  <si>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</si>
  <si>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</si>
  <si>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</si>
  <si>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</si>
  <si>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</si>
  <si>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</si>
  <si>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</si>
  <si>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</si>
  <si>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</si>
  <si>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</si>
  <si>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</si>
  <si>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</si>
  <si>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</si>
  <si>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</si>
  <si>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</si>
  <si>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</si>
  <si>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</si>
  <si>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</si>
  <si>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</si>
  <si>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June 17</t>
  </si>
  <si>
    <t>Jan - June 17</t>
  </si>
  <si>
    <t>June 18</t>
  </si>
  <si>
    <t>Jan - June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</si>
</sst>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0">
      <selection activeCell="B38" sqref="B38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98530.31</v>
      </c>
      <c r="C4" s="5">
        <v>54378.54</v>
      </c>
      <c r="D4" s="6">
        <v>4870.22</v>
      </c>
      <c r="E4" s="6">
        <f>SUM(B4:D4)</f>
        <v>157779.07</v>
      </c>
      <c r="F4" s="47">
        <f>IF(E$18=0,"0.00%",E4/E$18)</f>
        <v>0.017879988114327398</v>
      </c>
      <c r="G4" s="5">
        <v>100848.91</v>
      </c>
      <c r="H4" s="5">
        <v>56037</v>
      </c>
      <c r="I4" s="6">
        <v>5119.36</v>
      </c>
      <c r="J4" s="6">
        <f aca="true" t="shared" si="0" ref="J4:J17">SUM(G4:I4)</f>
        <v>162005.27</v>
      </c>
      <c r="K4" s="7">
        <f>IF(J$18=0,"0.00%",J4/J$18)</f>
        <v>0.018791764069263472</v>
      </c>
      <c r="L4" s="50">
        <f>IF((G4+H4)=0,"0.00%",(B4+C4)/(G4+H4)-1)</f>
        <v>-0.025350013905009017</v>
      </c>
      <c r="M4" s="51">
        <f>IF(I4=0,"0.00%",D4/I4-1)</f>
        <v>-0.04866623952994109</v>
      </c>
      <c r="N4" s="52">
        <f>IF(J4=0,"0.00%",E4/J4-1)</f>
        <v>-0.026086805694654158</v>
      </c>
      <c r="O4" s="1"/>
    </row>
    <row r="5" spans="1:15" s="33" customFormat="1" ht="15">
      <c r="A5" s="21" t="s">
        <v>21</v>
      </c>
      <c r="B5" s="2">
        <v>3081060.29</v>
      </c>
      <c r="C5" s="2">
        <v>0</v>
      </c>
      <c r="D5" s="3">
        <v>1193177.02</v>
      </c>
      <c r="E5" s="6">
        <f aca="true" t="shared" si="1" ref="E5:E17">SUM(B5:D5)</f>
        <v>4274237.3100000005</v>
      </c>
      <c r="F5" s="47">
        <f aca="true" t="shared" si="2" ref="F5:F17">IF(E$18=0,"0.00%",E5/E$18)</f>
        <v>0.4843691390791866</v>
      </c>
      <c r="G5" s="2">
        <v>2992152.44</v>
      </c>
      <c r="H5" s="2">
        <v>0</v>
      </c>
      <c r="I5" s="3">
        <v>1235262.63</v>
      </c>
      <c r="J5" s="6">
        <f t="shared" si="0"/>
        <v>4227415.07</v>
      </c>
      <c r="K5" s="7">
        <f aca="true" t="shared" si="3" ref="K5:K17">IF(J$18=0,"0.00%",J5/J$18)</f>
        <v>0.49035803970012176</v>
      </c>
      <c r="L5" s="50">
        <f aca="true" t="shared" si="4" ref="L5:L17">IF((G5+H5)=0,"0.00%",(B5+C5)/(G5+H5)-1)</f>
        <v>0.029713676620032103</v>
      </c>
      <c r="M5" s="51">
        <f aca="true" t="shared" si="5" ref="M5:M17">IF(I5=0,"0.00%",D5/I5-1)</f>
        <v>-0.03407017178201199</v>
      </c>
      <c r="N5" s="52">
        <f aca="true" t="shared" si="6" ref="N5:N17">IF(J5=0,"0.00%",E5/J5-1)</f>
        <v>0.011075855865745554</v>
      </c>
      <c r="O5" s="1"/>
    </row>
    <row r="6" spans="1:15" s="33" customFormat="1" ht="15">
      <c r="A6" s="21" t="s">
        <v>22</v>
      </c>
      <c r="B6" s="2">
        <v>4910.2</v>
      </c>
      <c r="C6" s="2">
        <v>0</v>
      </c>
      <c r="D6" s="3">
        <v>761405.04</v>
      </c>
      <c r="E6" s="6">
        <f t="shared" si="1"/>
        <v>766315.24</v>
      </c>
      <c r="F6" s="47">
        <f t="shared" si="2"/>
        <v>0.08684109611641104</v>
      </c>
      <c r="G6" s="2">
        <v>4934.91</v>
      </c>
      <c r="H6" s="2">
        <v>0</v>
      </c>
      <c r="I6" s="3">
        <v>684905.87</v>
      </c>
      <c r="J6" s="6">
        <f t="shared" si="0"/>
        <v>689840.78</v>
      </c>
      <c r="K6" s="7">
        <f t="shared" si="3"/>
        <v>0.08001792276952897</v>
      </c>
      <c r="L6" s="50">
        <f t="shared" si="4"/>
        <v>-0.005007183514998292</v>
      </c>
      <c r="M6" s="51">
        <f t="shared" si="5"/>
        <v>0.1116929688454853</v>
      </c>
      <c r="N6" s="52">
        <f t="shared" si="6"/>
        <v>0.11085813164017355</v>
      </c>
      <c r="O6" s="1"/>
    </row>
    <row r="7" spans="1:15" s="33" customFormat="1" ht="15">
      <c r="A7" s="21" t="s">
        <v>15</v>
      </c>
      <c r="B7" s="2">
        <v>76058.11</v>
      </c>
      <c r="C7" s="2">
        <v>94509.9</v>
      </c>
      <c r="D7" s="3">
        <v>26687.09</v>
      </c>
      <c r="E7" s="6">
        <f t="shared" si="1"/>
        <v>197255.1</v>
      </c>
      <c r="F7" s="47">
        <f t="shared" si="2"/>
        <v>0.02235352790132723</v>
      </c>
      <c r="G7" s="2">
        <v>77618.99</v>
      </c>
      <c r="H7" s="2">
        <v>116007.29</v>
      </c>
      <c r="I7" s="3">
        <v>27766.95</v>
      </c>
      <c r="J7" s="6">
        <f t="shared" si="0"/>
        <v>221393.23</v>
      </c>
      <c r="K7" s="7">
        <f t="shared" si="3"/>
        <v>0.02568045684373221</v>
      </c>
      <c r="L7" s="50">
        <f t="shared" si="4"/>
        <v>-0.11908646904748665</v>
      </c>
      <c r="M7" s="51">
        <f t="shared" si="5"/>
        <v>-0.03889011936852982</v>
      </c>
      <c r="N7" s="52">
        <f t="shared" si="6"/>
        <v>-0.10902831129931123</v>
      </c>
      <c r="O7" s="1"/>
    </row>
    <row r="8" spans="1:15" s="33" customFormat="1" ht="15">
      <c r="A8" s="21" t="s">
        <v>16</v>
      </c>
      <c r="B8" s="2">
        <v>0</v>
      </c>
      <c r="C8" s="2">
        <v>841.75</v>
      </c>
      <c r="D8" s="3">
        <v>3436.09</v>
      </c>
      <c r="E8" s="6">
        <f t="shared" si="1"/>
        <v>4277.84</v>
      </c>
      <c r="F8" s="47">
        <f t="shared" si="2"/>
        <v>0.0004847774065026135</v>
      </c>
      <c r="G8" s="2">
        <v>2.5</v>
      </c>
      <c r="H8" s="2">
        <v>1795.07</v>
      </c>
      <c r="I8" s="3">
        <v>2725.82</v>
      </c>
      <c r="J8" s="6">
        <f t="shared" si="0"/>
        <v>4523.39</v>
      </c>
      <c r="K8" s="7">
        <f t="shared" si="3"/>
        <v>0.0005246895836985162</v>
      </c>
      <c r="L8" s="50">
        <f t="shared" si="4"/>
        <v>-0.5317289451871137</v>
      </c>
      <c r="M8" s="51">
        <f t="shared" si="5"/>
        <v>0.2605711308890535</v>
      </c>
      <c r="N8" s="52">
        <f t="shared" si="6"/>
        <v>-0.054284507858044506</v>
      </c>
      <c r="O8" s="1"/>
    </row>
    <row r="9" spans="1:15" s="33" customFormat="1" ht="15">
      <c r="A9" s="21" t="s">
        <v>23</v>
      </c>
      <c r="B9" s="2">
        <v>2869.9</v>
      </c>
      <c r="C9" s="2">
        <v>1546.6</v>
      </c>
      <c r="D9" s="3">
        <v>0</v>
      </c>
      <c r="E9" s="6">
        <f t="shared" si="1"/>
        <v>4416.5</v>
      </c>
      <c r="F9" s="47">
        <f t="shared" si="2"/>
        <v>0.0005004907653906628</v>
      </c>
      <c r="G9" s="2">
        <v>6326.4</v>
      </c>
      <c r="H9" s="2">
        <v>1821.9</v>
      </c>
      <c r="I9" s="3">
        <v>20.96</v>
      </c>
      <c r="J9" s="6">
        <f t="shared" si="0"/>
        <v>8169.259999999999</v>
      </c>
      <c r="K9" s="7">
        <f t="shared" si="3"/>
        <v>0.0009475914366271623</v>
      </c>
      <c r="L9" s="50">
        <f t="shared" si="4"/>
        <v>-0.4579851011867505</v>
      </c>
      <c r="M9" s="51">
        <f t="shared" si="5"/>
        <v>-1</v>
      </c>
      <c r="N9" s="52">
        <f t="shared" si="6"/>
        <v>-0.4593757574125441</v>
      </c>
      <c r="O9" s="1"/>
    </row>
    <row r="10" spans="1:15" s="33" customFormat="1" ht="15">
      <c r="A10" s="21" t="s">
        <v>13</v>
      </c>
      <c r="B10" s="2">
        <v>287514.57</v>
      </c>
      <c r="C10" s="2">
        <v>38334.36</v>
      </c>
      <c r="D10" s="3">
        <v>234771.14</v>
      </c>
      <c r="E10" s="6">
        <f t="shared" si="1"/>
        <v>560620.0700000001</v>
      </c>
      <c r="F10" s="47">
        <f t="shared" si="2"/>
        <v>0.06353111466719505</v>
      </c>
      <c r="G10" s="2">
        <v>279391</v>
      </c>
      <c r="H10" s="2">
        <v>32638.53</v>
      </c>
      <c r="I10" s="3">
        <v>223850.7</v>
      </c>
      <c r="J10" s="6">
        <f t="shared" si="0"/>
        <v>535880.23</v>
      </c>
      <c r="K10" s="7">
        <f t="shared" si="3"/>
        <v>0.062159304148208555</v>
      </c>
      <c r="L10" s="50">
        <f t="shared" si="4"/>
        <v>0.04428875690066891</v>
      </c>
      <c r="M10" s="51">
        <f t="shared" si="5"/>
        <v>0.04878448001279434</v>
      </c>
      <c r="N10" s="52">
        <f t="shared" si="6"/>
        <v>0.04616673393605142</v>
      </c>
      <c r="O10" s="1"/>
    </row>
    <row r="11" spans="1:15" s="33" customFormat="1" ht="15">
      <c r="A11" s="21" t="s">
        <v>24</v>
      </c>
      <c r="B11" s="2">
        <v>10906.14</v>
      </c>
      <c r="C11" s="2">
        <v>2669.01</v>
      </c>
      <c r="D11" s="3">
        <v>17.95</v>
      </c>
      <c r="E11" s="6">
        <f t="shared" si="1"/>
        <v>13593.1</v>
      </c>
      <c r="F11" s="47">
        <f t="shared" si="2"/>
        <v>0.001540410058424503</v>
      </c>
      <c r="G11" s="2">
        <v>12036.96</v>
      </c>
      <c r="H11" s="2">
        <v>4661.4</v>
      </c>
      <c r="I11" s="3">
        <v>0</v>
      </c>
      <c r="J11" s="6">
        <f t="shared" si="0"/>
        <v>16698.36</v>
      </c>
      <c r="K11" s="7">
        <f t="shared" si="3"/>
        <v>0.0019369224313729204</v>
      </c>
      <c r="L11" s="50">
        <f t="shared" si="4"/>
        <v>-0.18703693057282278</v>
      </c>
      <c r="M11" s="51" t="str">
        <f t="shared" si="5"/>
        <v>0.00%</v>
      </c>
      <c r="N11" s="52">
        <f t="shared" si="6"/>
        <v>-0.18596197470889353</v>
      </c>
      <c r="O11" s="1"/>
    </row>
    <row r="12" spans="1:15" s="33" customFormat="1" ht="15">
      <c r="A12" s="21" t="s">
        <v>25</v>
      </c>
      <c r="B12" s="2">
        <v>161314.76</v>
      </c>
      <c r="C12" s="2">
        <v>49277.46</v>
      </c>
      <c r="D12" s="3">
        <v>11611.46</v>
      </c>
      <c r="E12" s="6">
        <f t="shared" si="1"/>
        <v>222203.68</v>
      </c>
      <c r="F12" s="47">
        <f t="shared" si="2"/>
        <v>0.025180774340727248</v>
      </c>
      <c r="G12" s="2">
        <v>142976.83</v>
      </c>
      <c r="H12" s="2">
        <v>56044.2</v>
      </c>
      <c r="I12" s="3">
        <v>16528.23</v>
      </c>
      <c r="J12" s="6">
        <f t="shared" si="0"/>
        <v>215549.25999999998</v>
      </c>
      <c r="K12" s="7">
        <f t="shared" si="3"/>
        <v>0.02500258688636691</v>
      </c>
      <c r="L12" s="50">
        <f t="shared" si="4"/>
        <v>0.05814053921839335</v>
      </c>
      <c r="M12" s="51">
        <f t="shared" si="5"/>
        <v>-0.2974771043239355</v>
      </c>
      <c r="N12" s="52">
        <f t="shared" si="6"/>
        <v>0.03087192226964741</v>
      </c>
      <c r="O12" s="1"/>
    </row>
    <row r="13" spans="1:15" s="33" customFormat="1" ht="15">
      <c r="A13" s="21" t="s">
        <v>26</v>
      </c>
      <c r="B13" s="2">
        <v>3846.35</v>
      </c>
      <c r="C13" s="2">
        <v>4831.96</v>
      </c>
      <c r="D13" s="3">
        <v>7496.16</v>
      </c>
      <c r="E13" s="6">
        <f t="shared" si="1"/>
        <v>16174.47</v>
      </c>
      <c r="F13" s="47">
        <f t="shared" si="2"/>
        <v>0.0018329384965670354</v>
      </c>
      <c r="G13" s="2">
        <v>3449.35</v>
      </c>
      <c r="H13" s="2">
        <v>8492.76</v>
      </c>
      <c r="I13" s="3">
        <v>2946.44</v>
      </c>
      <c r="J13" s="6">
        <f t="shared" si="0"/>
        <v>14888.550000000001</v>
      </c>
      <c r="K13" s="7">
        <f t="shared" si="3"/>
        <v>0.0017269939362678309</v>
      </c>
      <c r="L13" s="50">
        <f t="shared" si="4"/>
        <v>-0.2733017867026849</v>
      </c>
      <c r="M13" s="51">
        <f t="shared" si="5"/>
        <v>1.5441414045424309</v>
      </c>
      <c r="N13" s="52">
        <f t="shared" si="6"/>
        <v>0.08636972707214596</v>
      </c>
      <c r="O13" s="1"/>
    </row>
    <row r="14" spans="1:15" s="33" customFormat="1" ht="15">
      <c r="A14" s="21" t="s">
        <v>27</v>
      </c>
      <c r="B14" s="2">
        <v>764174.14</v>
      </c>
      <c r="C14" s="2">
        <v>72498.7</v>
      </c>
      <c r="D14" s="3">
        <v>19910.21</v>
      </c>
      <c r="E14" s="6">
        <f t="shared" si="1"/>
        <v>856583.0499999999</v>
      </c>
      <c r="F14" s="47">
        <f t="shared" si="2"/>
        <v>0.0970705097509721</v>
      </c>
      <c r="G14" s="2">
        <v>812936.92</v>
      </c>
      <c r="H14" s="2">
        <v>58842.01</v>
      </c>
      <c r="I14" s="3">
        <v>22498.89</v>
      </c>
      <c r="J14" s="6">
        <f t="shared" si="0"/>
        <v>894277.8200000001</v>
      </c>
      <c r="K14" s="7">
        <f t="shared" si="3"/>
        <v>0.10373155025028057</v>
      </c>
      <c r="L14" s="50">
        <f t="shared" si="4"/>
        <v>-0.040269486669057386</v>
      </c>
      <c r="M14" s="51">
        <f t="shared" si="5"/>
        <v>-0.11505812064506293</v>
      </c>
      <c r="N14" s="52">
        <f t="shared" si="6"/>
        <v>-0.04215107336554558</v>
      </c>
      <c r="O14" s="1"/>
    </row>
    <row r="15" spans="1:15" s="33" customFormat="1" ht="15">
      <c r="A15" s="21" t="s">
        <v>14</v>
      </c>
      <c r="B15" s="2">
        <v>39518.87</v>
      </c>
      <c r="C15" s="2">
        <v>28165.39</v>
      </c>
      <c r="D15" s="3">
        <v>26308.97</v>
      </c>
      <c r="E15" s="6">
        <f t="shared" si="1"/>
        <v>93993.23000000001</v>
      </c>
      <c r="F15" s="47">
        <f t="shared" si="2"/>
        <v>0.01065158918243872</v>
      </c>
      <c r="G15" s="2">
        <v>39898.91</v>
      </c>
      <c r="H15" s="2">
        <v>39006.84</v>
      </c>
      <c r="I15" s="3">
        <v>20375.79</v>
      </c>
      <c r="J15" s="6">
        <f t="shared" si="0"/>
        <v>99281.54000000001</v>
      </c>
      <c r="K15" s="7">
        <f t="shared" si="3"/>
        <v>0.011516139420113584</v>
      </c>
      <c r="L15" s="50">
        <f t="shared" si="4"/>
        <v>-0.14221384373128687</v>
      </c>
      <c r="M15" s="51">
        <f t="shared" si="5"/>
        <v>0.29118772818133687</v>
      </c>
      <c r="N15" s="52">
        <f t="shared" si="6"/>
        <v>-0.053265793419400964</v>
      </c>
      <c r="O15" s="1"/>
    </row>
    <row r="16" spans="1:15" s="33" customFormat="1" ht="15">
      <c r="A16" s="21" t="s">
        <v>28</v>
      </c>
      <c r="B16" s="2">
        <v>645134.89</v>
      </c>
      <c r="C16" s="2">
        <v>465911.95</v>
      </c>
      <c r="D16" s="14">
        <v>529086.26</v>
      </c>
      <c r="E16" s="6">
        <f t="shared" si="1"/>
        <v>1640133.1</v>
      </c>
      <c r="F16" s="47">
        <f t="shared" si="2"/>
        <v>0.18586470521036125</v>
      </c>
      <c r="G16" s="2">
        <v>588220.29</v>
      </c>
      <c r="H16" s="2">
        <v>425148.92</v>
      </c>
      <c r="I16" s="14">
        <v>486274.4</v>
      </c>
      <c r="J16" s="6">
        <f t="shared" si="0"/>
        <v>1499643.6099999999</v>
      </c>
      <c r="K16" s="7">
        <f t="shared" si="3"/>
        <v>0.17395081596480513</v>
      </c>
      <c r="L16" s="50">
        <f t="shared" si="4"/>
        <v>0.09638898541233565</v>
      </c>
      <c r="M16" s="51">
        <f t="shared" si="5"/>
        <v>0.08804053842850856</v>
      </c>
      <c r="N16" s="52">
        <f t="shared" si="6"/>
        <v>0.09368191819921812</v>
      </c>
      <c r="O16" s="1"/>
    </row>
    <row r="17" spans="1:15" s="33" customFormat="1" ht="15.75" thickBot="1">
      <c r="A17" s="22" t="s">
        <v>9</v>
      </c>
      <c r="B17" s="2">
        <v>7035.48</v>
      </c>
      <c r="C17" s="2">
        <v>6569.52</v>
      </c>
      <c r="D17" s="36">
        <v>3151.88</v>
      </c>
      <c r="E17" s="6">
        <f t="shared" si="1"/>
        <v>16756.88</v>
      </c>
      <c r="F17" s="47">
        <f t="shared" si="2"/>
        <v>0.0018989389101685698</v>
      </c>
      <c r="G17" s="2">
        <v>16687.8</v>
      </c>
      <c r="H17" s="2">
        <v>10134.2</v>
      </c>
      <c r="I17" s="36">
        <v>4689.96</v>
      </c>
      <c r="J17" s="6">
        <f t="shared" si="0"/>
        <v>31511.96</v>
      </c>
      <c r="K17" s="7">
        <f t="shared" si="3"/>
        <v>0.0036552225596122143</v>
      </c>
      <c r="L17" s="50">
        <f t="shared" si="4"/>
        <v>-0.4927671314592499</v>
      </c>
      <c r="M17" s="51">
        <f t="shared" si="5"/>
        <v>-0.32795162432088976</v>
      </c>
      <c r="N17" s="52">
        <f t="shared" si="6"/>
        <v>-0.4682374565085764</v>
      </c>
      <c r="O17" s="1"/>
    </row>
    <row r="18" spans="1:15" s="33" customFormat="1" ht="16.5" thickBot="1" thickTop="1">
      <c r="A18" s="15" t="s">
        <v>8</v>
      </c>
      <c r="B18" s="16">
        <f>SUM(B4:B17)</f>
        <v>5182874.010000001</v>
      </c>
      <c r="C18" s="16">
        <f>SUM(C4:C17)</f>
        <v>819535.1400000001</v>
      </c>
      <c r="D18" s="17">
        <f>SUM(D4:D17)</f>
        <v>2821929.49</v>
      </c>
      <c r="E18" s="17">
        <f>SUM(E4:E17)</f>
        <v>8824338.64</v>
      </c>
      <c r="F18" s="48">
        <f>IF(E$18=0,"0.00%",E18/E$18)</f>
        <v>1</v>
      </c>
      <c r="G18" s="16">
        <f>SUM(G4:G17)</f>
        <v>5077482.210000001</v>
      </c>
      <c r="H18" s="16">
        <f>SUM(H4:H17)</f>
        <v>810630.1199999999</v>
      </c>
      <c r="I18" s="17">
        <f>SUM(I4:I17)</f>
        <v>2732966</v>
      </c>
      <c r="J18" s="17">
        <f>SUM(J4:J17)</f>
        <v>8621078.330000002</v>
      </c>
      <c r="K18" s="18">
        <f>IF(J$18=0,"0.00%",J18/J$18)</f>
        <v>1</v>
      </c>
      <c r="L18" s="53">
        <f>IF(H18=0,"0.00%",(B18+C18)/(G18+H18)-1)</f>
        <v>0.01941145372136588</v>
      </c>
      <c r="M18" s="54">
        <f>IF(I18=0,"0.00%",D18/I18-1)</f>
        <v>0.032551992962956744</v>
      </c>
      <c r="N18" s="48">
        <f>IF(J18=0,"0.00%",E18/J18-1)</f>
        <v>0.02357713295478181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371172.47</v>
      </c>
      <c r="C23" s="5">
        <v>212825.11</v>
      </c>
      <c r="D23" s="6">
        <v>20399.7</v>
      </c>
      <c r="E23" s="6">
        <f>SUM(B23:D23)</f>
        <v>604397.2799999999</v>
      </c>
      <c r="F23" s="47">
        <f>IF(E$37=0,"0.00%",E23/E$37)</f>
        <v>0.01640905254525484</v>
      </c>
      <c r="G23" s="44">
        <v>384912.25</v>
      </c>
      <c r="H23" s="5">
        <v>222500.64</v>
      </c>
      <c r="I23" s="6">
        <v>46118.94</v>
      </c>
      <c r="J23" s="6">
        <f aca="true" t="shared" si="7" ref="J23:J36">SUM(G23:I23)</f>
        <v>653531.8300000001</v>
      </c>
      <c r="K23" s="7">
        <f>IF(J$37=0,"0.00%",J23/J$37)</f>
        <v>0.017849650339212358</v>
      </c>
      <c r="L23" s="50">
        <f>IF((G23+H23)=0,"0.00",(B23+C23)/(G23+H23)-1)</f>
        <v>-0.03854924777773494</v>
      </c>
      <c r="M23" s="51">
        <f>IF(I23=0,"0.00%",D23/I23-1)</f>
        <v>-0.5576719673088757</v>
      </c>
      <c r="N23" s="52">
        <f>IF(J23=0,"0.00%",E23/J23-1)</f>
        <v>-0.07518310164020647</v>
      </c>
      <c r="O23" s="1"/>
    </row>
    <row r="24" spans="1:15" s="33" customFormat="1" ht="15">
      <c r="A24" s="21" t="s">
        <v>21</v>
      </c>
      <c r="B24" s="45">
        <v>12796751.89</v>
      </c>
      <c r="C24" s="2">
        <v>0</v>
      </c>
      <c r="D24" s="3">
        <v>4740195.54</v>
      </c>
      <c r="E24" s="6">
        <f aca="true" t="shared" si="8" ref="E24:E36">SUM(B24:D24)</f>
        <v>17536947.43</v>
      </c>
      <c r="F24" s="47">
        <f aca="true" t="shared" si="9" ref="F24:F36">IF(E$37=0,"0.00%",E24/E$37)</f>
        <v>0.4761184429258879</v>
      </c>
      <c r="G24" s="45">
        <v>12954408.31</v>
      </c>
      <c r="H24" s="2">
        <v>0</v>
      </c>
      <c r="I24" s="3">
        <v>4905644.06</v>
      </c>
      <c r="J24" s="6">
        <f t="shared" si="7"/>
        <v>17860052.37</v>
      </c>
      <c r="K24" s="7">
        <f aca="true" t="shared" si="10" ref="K24:K36">IF(J$37=0,"0.00%",J24/J$37)</f>
        <v>0.48780438107279483</v>
      </c>
      <c r="L24" s="50">
        <f aca="true" t="shared" si="11" ref="L24:L37">IF((G24+H24)=0,"0.00",(B24+C24)/(G24+H24)-1)</f>
        <v>-0.012170098103075788</v>
      </c>
      <c r="M24" s="51">
        <f aca="true" t="shared" si="12" ref="M24:M37">IF(I24=0,"0.00%",D24/I24-1)</f>
        <v>-0.03372615664251832</v>
      </c>
      <c r="N24" s="52">
        <f aca="true" t="shared" si="13" ref="N24:N36">IF(J24=0,"0.00%",E24/J24-1)</f>
        <v>-0.018090929035724956</v>
      </c>
      <c r="O24" s="1"/>
    </row>
    <row r="25" spans="1:15" s="33" customFormat="1" ht="15">
      <c r="A25" s="21" t="s">
        <v>22</v>
      </c>
      <c r="B25" s="45">
        <v>18487.48</v>
      </c>
      <c r="C25" s="2">
        <v>0</v>
      </c>
      <c r="D25" s="3">
        <v>2750052.86</v>
      </c>
      <c r="E25" s="6">
        <f t="shared" si="8"/>
        <v>2768540.34</v>
      </c>
      <c r="F25" s="47">
        <f t="shared" si="9"/>
        <v>0.07516434209088053</v>
      </c>
      <c r="G25" s="45">
        <v>15274.35</v>
      </c>
      <c r="H25" s="2">
        <v>0</v>
      </c>
      <c r="I25" s="3">
        <v>2458838.16</v>
      </c>
      <c r="J25" s="6">
        <f t="shared" si="7"/>
        <v>2474112.5100000002</v>
      </c>
      <c r="K25" s="7">
        <f t="shared" si="10"/>
        <v>0.06757443352586368</v>
      </c>
      <c r="L25" s="50">
        <f t="shared" si="11"/>
        <v>0.21036116103140223</v>
      </c>
      <c r="M25" s="51">
        <f t="shared" si="12"/>
        <v>0.118435895756555</v>
      </c>
      <c r="N25" s="52">
        <f t="shared" si="13"/>
        <v>0.11900341185373153</v>
      </c>
      <c r="O25" s="1"/>
    </row>
    <row r="26" spans="1:15" s="33" customFormat="1" ht="15">
      <c r="A26" s="21" t="s">
        <v>15</v>
      </c>
      <c r="B26" s="45">
        <v>200533.37</v>
      </c>
      <c r="C26" s="3">
        <v>302949.51</v>
      </c>
      <c r="D26" s="3">
        <v>76941.57</v>
      </c>
      <c r="E26" s="6">
        <f t="shared" si="8"/>
        <v>580424.45</v>
      </c>
      <c r="F26" s="47">
        <f t="shared" si="9"/>
        <v>0.015758203442941772</v>
      </c>
      <c r="G26" s="45">
        <v>179367.11</v>
      </c>
      <c r="H26" s="3">
        <v>363362.55</v>
      </c>
      <c r="I26" s="3">
        <v>84528.2</v>
      </c>
      <c r="J26" s="6">
        <f t="shared" si="7"/>
        <v>627257.8599999999</v>
      </c>
      <c r="K26" s="7">
        <f t="shared" si="10"/>
        <v>0.01713204003165785</v>
      </c>
      <c r="L26" s="50">
        <f t="shared" si="11"/>
        <v>-0.07231368191670218</v>
      </c>
      <c r="M26" s="51">
        <f t="shared" si="12"/>
        <v>-0.0897526505947126</v>
      </c>
      <c r="N26" s="52">
        <f t="shared" si="13"/>
        <v>-0.07466372760956708</v>
      </c>
      <c r="O26" s="1"/>
    </row>
    <row r="27" spans="1:15" s="33" customFormat="1" ht="15">
      <c r="A27" s="21" t="s">
        <v>16</v>
      </c>
      <c r="B27" s="45">
        <v>6</v>
      </c>
      <c r="C27" s="3">
        <v>2226.33</v>
      </c>
      <c r="D27" s="3">
        <v>10226.24</v>
      </c>
      <c r="E27" s="6">
        <f t="shared" si="8"/>
        <v>12458.57</v>
      </c>
      <c r="F27" s="47">
        <f t="shared" si="9"/>
        <v>0.0003382432987930317</v>
      </c>
      <c r="G27" s="45">
        <v>45.45</v>
      </c>
      <c r="H27" s="3">
        <v>6728.15</v>
      </c>
      <c r="I27" s="3">
        <v>10628.47</v>
      </c>
      <c r="J27" s="6">
        <f t="shared" si="7"/>
        <v>17402.07</v>
      </c>
      <c r="K27" s="7">
        <f t="shared" si="10"/>
        <v>0.00047529569398096057</v>
      </c>
      <c r="L27" s="50">
        <f t="shared" si="11"/>
        <v>-0.6704366954056926</v>
      </c>
      <c r="M27" s="51">
        <f t="shared" si="12"/>
        <v>-0.037844581581356396</v>
      </c>
      <c r="N27" s="52">
        <f t="shared" si="13"/>
        <v>-0.2840754002253755</v>
      </c>
      <c r="O27" s="1"/>
    </row>
    <row r="28" spans="1:15" s="33" customFormat="1" ht="15">
      <c r="A28" s="21" t="s">
        <v>23</v>
      </c>
      <c r="B28" s="45">
        <v>20013.99</v>
      </c>
      <c r="C28" s="3">
        <v>7134.11</v>
      </c>
      <c r="D28" s="3">
        <v>6219.4</v>
      </c>
      <c r="E28" s="6">
        <f t="shared" si="8"/>
        <v>33367.5</v>
      </c>
      <c r="F28" s="47">
        <f t="shared" si="9"/>
        <v>0.0009059092072747101</v>
      </c>
      <c r="G28" s="45">
        <v>17186.96</v>
      </c>
      <c r="H28" s="3">
        <v>9098.56</v>
      </c>
      <c r="I28" s="3">
        <v>48.92</v>
      </c>
      <c r="J28" s="6">
        <f t="shared" si="7"/>
        <v>26334.439999999995</v>
      </c>
      <c r="K28" s="7">
        <f t="shared" si="10"/>
        <v>0.0007192619001877344</v>
      </c>
      <c r="L28" s="50">
        <f t="shared" si="11"/>
        <v>0.032815786029723126</v>
      </c>
      <c r="M28" s="51">
        <f t="shared" si="12"/>
        <v>126.13409648405559</v>
      </c>
      <c r="N28" s="52">
        <f t="shared" si="13"/>
        <v>0.2670670042727321</v>
      </c>
      <c r="O28" s="1"/>
    </row>
    <row r="29" spans="1:15" s="33" customFormat="1" ht="15">
      <c r="A29" s="21" t="s">
        <v>13</v>
      </c>
      <c r="B29" s="45">
        <v>1143851.22</v>
      </c>
      <c r="C29" s="3">
        <v>165924.99</v>
      </c>
      <c r="D29" s="3">
        <v>777110.71</v>
      </c>
      <c r="E29" s="6">
        <f t="shared" si="8"/>
        <v>2086886.92</v>
      </c>
      <c r="F29" s="47">
        <f t="shared" si="9"/>
        <v>0.05665782798738777</v>
      </c>
      <c r="G29" s="45">
        <v>1153273.89</v>
      </c>
      <c r="H29" s="3">
        <v>148462.1</v>
      </c>
      <c r="I29" s="3">
        <v>748499.74</v>
      </c>
      <c r="J29" s="6">
        <f t="shared" si="7"/>
        <v>2050235.73</v>
      </c>
      <c r="K29" s="7">
        <f t="shared" si="10"/>
        <v>0.055997258608597215</v>
      </c>
      <c r="L29" s="50">
        <f t="shared" si="11"/>
        <v>0.0061765366109298725</v>
      </c>
      <c r="M29" s="51">
        <f t="shared" si="12"/>
        <v>0.03822442209532362</v>
      </c>
      <c r="N29" s="52">
        <f t="shared" si="13"/>
        <v>0.01787657363673012</v>
      </c>
      <c r="O29" s="1"/>
    </row>
    <row r="30" spans="1:15" s="33" customFormat="1" ht="15">
      <c r="A30" s="21" t="s">
        <v>24</v>
      </c>
      <c r="B30" s="45">
        <v>42309.83</v>
      </c>
      <c r="C30" s="3">
        <v>8773.93</v>
      </c>
      <c r="D30" s="3">
        <v>555.85</v>
      </c>
      <c r="E30" s="6">
        <f t="shared" si="8"/>
        <v>51639.61</v>
      </c>
      <c r="F30" s="47">
        <f t="shared" si="9"/>
        <v>0.0014019869081913596</v>
      </c>
      <c r="G30" s="45">
        <v>45619.28</v>
      </c>
      <c r="H30" s="3">
        <v>13284.4</v>
      </c>
      <c r="I30" s="3">
        <v>498</v>
      </c>
      <c r="J30" s="6">
        <f t="shared" si="7"/>
        <v>59401.68</v>
      </c>
      <c r="K30" s="7">
        <f t="shared" si="10"/>
        <v>0.0016224140415039676</v>
      </c>
      <c r="L30" s="50">
        <f t="shared" si="11"/>
        <v>-0.13275774960070408</v>
      </c>
      <c r="M30" s="51">
        <f t="shared" si="12"/>
        <v>0.11616465863453818</v>
      </c>
      <c r="N30" s="52">
        <f t="shared" si="13"/>
        <v>-0.13067088338242283</v>
      </c>
      <c r="O30" s="1"/>
    </row>
    <row r="31" spans="1:15" s="33" customFormat="1" ht="15">
      <c r="A31" s="21" t="s">
        <v>25</v>
      </c>
      <c r="B31" s="45">
        <v>598893.2</v>
      </c>
      <c r="C31" s="3">
        <v>201620.31</v>
      </c>
      <c r="D31" s="3">
        <v>37577.52</v>
      </c>
      <c r="E31" s="6">
        <f t="shared" si="8"/>
        <v>838091.03</v>
      </c>
      <c r="F31" s="47">
        <f t="shared" si="9"/>
        <v>0.02275370886675194</v>
      </c>
      <c r="G31" s="45">
        <v>583799.58</v>
      </c>
      <c r="H31" s="3">
        <v>241589.98</v>
      </c>
      <c r="I31" s="3">
        <v>47179.71</v>
      </c>
      <c r="J31" s="6">
        <f t="shared" si="7"/>
        <v>872569.2699999999</v>
      </c>
      <c r="K31" s="7">
        <f t="shared" si="10"/>
        <v>0.023832131276975102</v>
      </c>
      <c r="L31" s="50">
        <f t="shared" si="11"/>
        <v>-0.030138556635002645</v>
      </c>
      <c r="M31" s="51">
        <f t="shared" si="12"/>
        <v>-0.2035237181407008</v>
      </c>
      <c r="N31" s="52">
        <f t="shared" si="13"/>
        <v>-0.03951347037467856</v>
      </c>
      <c r="O31" s="1"/>
    </row>
    <row r="32" spans="1:15" s="33" customFormat="1" ht="15">
      <c r="A32" s="21" t="s">
        <v>26</v>
      </c>
      <c r="B32" s="45">
        <v>11922.79</v>
      </c>
      <c r="C32" s="3">
        <v>16789.46</v>
      </c>
      <c r="D32" s="3">
        <v>28569.8</v>
      </c>
      <c r="E32" s="6">
        <f t="shared" si="8"/>
        <v>57282.05</v>
      </c>
      <c r="F32" s="47">
        <f t="shared" si="9"/>
        <v>0.0015551760397563591</v>
      </c>
      <c r="G32" s="45">
        <v>12013.84</v>
      </c>
      <c r="H32" s="3">
        <v>24076.25</v>
      </c>
      <c r="I32" s="3">
        <v>15139.84</v>
      </c>
      <c r="J32" s="6">
        <f t="shared" si="7"/>
        <v>51229.92999999999</v>
      </c>
      <c r="K32" s="7">
        <f t="shared" si="10"/>
        <v>0.001399222341476964</v>
      </c>
      <c r="L32" s="50">
        <f t="shared" si="11"/>
        <v>-0.2044284178842446</v>
      </c>
      <c r="M32" s="51">
        <f t="shared" si="12"/>
        <v>0.8870608936422049</v>
      </c>
      <c r="N32" s="52">
        <f t="shared" si="13"/>
        <v>0.11813640971205719</v>
      </c>
      <c r="O32" s="1"/>
    </row>
    <row r="33" spans="1:15" s="33" customFormat="1" ht="15">
      <c r="A33" s="21" t="s">
        <v>27</v>
      </c>
      <c r="B33" s="45">
        <v>3079773.32</v>
      </c>
      <c r="C33" s="3">
        <v>336246.64</v>
      </c>
      <c r="D33" s="3">
        <v>88400.79</v>
      </c>
      <c r="E33" s="6">
        <f t="shared" si="8"/>
        <v>3504420.75</v>
      </c>
      <c r="F33" s="47">
        <f t="shared" si="9"/>
        <v>0.0951430890414189</v>
      </c>
      <c r="G33" s="45">
        <v>3372018.03</v>
      </c>
      <c r="H33" s="3">
        <v>298311.82</v>
      </c>
      <c r="I33" s="3">
        <v>96784.21</v>
      </c>
      <c r="J33" s="6">
        <f t="shared" si="7"/>
        <v>3767114.0599999996</v>
      </c>
      <c r="K33" s="7">
        <f t="shared" si="10"/>
        <v>0.10288966148585392</v>
      </c>
      <c r="L33" s="50">
        <f t="shared" si="11"/>
        <v>-0.06928802053036176</v>
      </c>
      <c r="M33" s="51">
        <f t="shared" si="12"/>
        <v>-0.08661970790483298</v>
      </c>
      <c r="N33" s="52">
        <f t="shared" si="13"/>
        <v>-0.06973330401362987</v>
      </c>
      <c r="O33" s="1"/>
    </row>
    <row r="34" spans="1:15" s="33" customFormat="1" ht="15">
      <c r="A34" s="21" t="s">
        <v>14</v>
      </c>
      <c r="B34" s="45">
        <v>104877.25</v>
      </c>
      <c r="C34" s="3">
        <v>87458.78</v>
      </c>
      <c r="D34" s="3">
        <v>63430.39</v>
      </c>
      <c r="E34" s="6">
        <f t="shared" si="8"/>
        <v>255766.41999999998</v>
      </c>
      <c r="F34" s="47">
        <f t="shared" si="9"/>
        <v>0.0069439171286338666</v>
      </c>
      <c r="G34" s="45">
        <v>91695.73</v>
      </c>
      <c r="H34" s="3">
        <v>115257.31</v>
      </c>
      <c r="I34" s="3">
        <v>49177.86</v>
      </c>
      <c r="J34" s="6">
        <f t="shared" si="7"/>
        <v>256130.89999999997</v>
      </c>
      <c r="K34" s="7">
        <f t="shared" si="10"/>
        <v>0.006995599596224357</v>
      </c>
      <c r="L34" s="50">
        <f t="shared" si="11"/>
        <v>-0.07062959790298307</v>
      </c>
      <c r="M34" s="51">
        <f t="shared" si="12"/>
        <v>0.28981598629952576</v>
      </c>
      <c r="N34" s="52">
        <f t="shared" si="13"/>
        <v>-0.0014230223686403365</v>
      </c>
      <c r="O34" s="1"/>
    </row>
    <row r="35" spans="1:15" s="33" customFormat="1" ht="15">
      <c r="A35" s="21" t="s">
        <v>28</v>
      </c>
      <c r="B35" s="45">
        <v>3178919.44</v>
      </c>
      <c r="C35" s="3">
        <v>2402401.46</v>
      </c>
      <c r="D35" s="14">
        <v>2851274.97</v>
      </c>
      <c r="E35" s="6">
        <f t="shared" si="8"/>
        <v>8432595.870000001</v>
      </c>
      <c r="F35" s="47">
        <f t="shared" si="9"/>
        <v>0.22894032336434242</v>
      </c>
      <c r="G35" s="45">
        <v>2937440.56</v>
      </c>
      <c r="H35" s="3">
        <v>2234280.36</v>
      </c>
      <c r="I35" s="14">
        <v>2632767.26</v>
      </c>
      <c r="J35" s="6">
        <f t="shared" si="7"/>
        <v>7804488.18</v>
      </c>
      <c r="K35" s="7">
        <f t="shared" si="10"/>
        <v>0.21316082659587646</v>
      </c>
      <c r="L35" s="50">
        <f t="shared" si="11"/>
        <v>0.0791999387314195</v>
      </c>
      <c r="M35" s="51">
        <f t="shared" si="12"/>
        <v>0.08299545247307605</v>
      </c>
      <c r="N35" s="52">
        <f t="shared" si="13"/>
        <v>0.0804803179290614</v>
      </c>
      <c r="O35" s="1"/>
    </row>
    <row r="36" spans="1:15" s="33" customFormat="1" ht="15.75" thickBot="1">
      <c r="A36" s="22" t="s">
        <v>9</v>
      </c>
      <c r="B36" s="46">
        <v>34620.24</v>
      </c>
      <c r="C36" s="36">
        <v>24154.93</v>
      </c>
      <c r="D36" s="36">
        <v>11567.96</v>
      </c>
      <c r="E36" s="6">
        <f t="shared" si="8"/>
        <v>70343.13</v>
      </c>
      <c r="F36" s="47">
        <f t="shared" si="9"/>
        <v>0.00190977715248436</v>
      </c>
      <c r="G36" s="46">
        <v>52566.41</v>
      </c>
      <c r="H36" s="36">
        <v>26816.42</v>
      </c>
      <c r="I36" s="36">
        <v>13901</v>
      </c>
      <c r="J36" s="6">
        <f t="shared" si="7"/>
        <v>93283.83</v>
      </c>
      <c r="K36" s="7">
        <f t="shared" si="10"/>
        <v>0.002547823489794717</v>
      </c>
      <c r="L36" s="56">
        <f t="shared" si="11"/>
        <v>-0.25959845472881227</v>
      </c>
      <c r="M36" s="57">
        <f t="shared" si="12"/>
        <v>-0.1678325300338106</v>
      </c>
      <c r="N36" s="52">
        <f t="shared" si="13"/>
        <v>-0.24592365043330655</v>
      </c>
      <c r="O36" s="1"/>
    </row>
    <row r="37" spans="1:15" s="33" customFormat="1" ht="16.5" thickBot="1" thickTop="1">
      <c r="A37" s="15" t="s">
        <v>8</v>
      </c>
      <c r="B37" s="16">
        <f>SUM(B23:B36)</f>
        <v>21602132.49</v>
      </c>
      <c r="C37" s="16">
        <f>SUM(C23:C36)</f>
        <v>3768505.56</v>
      </c>
      <c r="D37" s="17">
        <f>SUM(D23:D36)</f>
        <v>11462523.300000003</v>
      </c>
      <c r="E37" s="17">
        <f>SUM(E23:E36)</f>
        <v>36833161.35000001</v>
      </c>
      <c r="F37" s="48">
        <f>IF(E$37=0,"0.00%",E37/E$37)</f>
        <v>1</v>
      </c>
      <c r="G37" s="16">
        <f>SUM(G23:G36)</f>
        <v>21799621.75</v>
      </c>
      <c r="H37" s="16">
        <f>SUM(H23:H36)</f>
        <v>3703768.54</v>
      </c>
      <c r="I37" s="17">
        <f>SUM(I23:I36)</f>
        <v>11109754.37</v>
      </c>
      <c r="J37" s="17">
        <f>SUM(J23:J36)</f>
        <v>36613144.66</v>
      </c>
      <c r="K37" s="18">
        <f>IF(J$37=0,"0.00%",J37/J$37)</f>
        <v>1</v>
      </c>
      <c r="L37" s="55">
        <f t="shared" si="11"/>
        <v>-0.005205278141081293</v>
      </c>
      <c r="M37" s="54">
        <f t="shared" si="12"/>
        <v>0.0317530809639317</v>
      </c>
      <c r="N37" s="48">
        <f>IF(J37=0,"0.00%",E37/J37-1)</f>
        <v>0.006009226796636735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&amp;C&amp;"Arial,Bold"&amp;14Ontario Land Border Sales Jan - June 17-18</oddHeader>
    <oddFooter>&amp;LStatistics and Reference Materials/Ontario Land Border (June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2018-09-19T17:00:10Z</cp:lastPrinted>
  <dcterms:created xsi:type="dcterms:W3CDTF">2006-01-31T19:56:50Z</dcterms:created>
  <dcterms:modified xsi:type="dcterms:W3CDTF">2018-09-19T17:01:42Z</dcterms:modified>
  <cp:category/>
  <cp:version/>
  <cp:contentType/>
  <cp:contentStatus/>
</cp:coreProperties>
</file>