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<sst xmlns="http://schemas.openxmlformats.org/spreadsheetml/2006/main" count="90" uniqueCount="33">
  <si>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</si>
  <si>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</si>
  <si>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</si>
  <si>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</si>
  <si>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</si>
  <si>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</si>
  <si>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</si>
  <si>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</si>
  <si>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</si>
  <si>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</si>
  <si>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</si>
  <si>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</si>
  <si>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</si>
  <si>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</si>
  <si>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</si>
  <si>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</si>
  <si>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</si>
  <si>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</si>
  <si>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</si>
  <si>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</si>
  <si>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</si>
  <si>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</si>
  <si>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</si>
  <si>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</si>
  <si>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</si>
  <si>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</si>
  <si>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</si>
  <si>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</si>
  <si>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</si>
  <si>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Feb 18</t>
  </si>
  <si>
    <t>Jan - Feb 18</t>
  </si>
  <si>
    <t>Feb 19</t>
  </si>
  <si>
    <t>Jan - Feb 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</si>
</sst>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0">
      <selection activeCell="C24" sqref="C24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10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21086.43</v>
      </c>
      <c r="C4" s="5">
        <v>22728.99</v>
      </c>
      <c r="D4" s="6">
        <v>722.38</v>
      </c>
      <c r="E4" s="6">
        <f>SUM(B4:D4)</f>
        <v>44537.799999999996</v>
      </c>
      <c r="F4" s="47">
        <f>IF(E$18=0,"0.00%",E4/E$18)</f>
        <v>0.010250393085974098</v>
      </c>
      <c r="G4" s="5">
        <v>31402.93</v>
      </c>
      <c r="H4" s="5">
        <v>22478.93</v>
      </c>
      <c r="I4" s="6">
        <v>2781.56</v>
      </c>
      <c r="J4" s="6">
        <f>SUM(G4:I4)</f>
        <v>56663.42</v>
      </c>
      <c r="K4" s="7">
        <f>IF(J$18=0,"0.00%",J4/J$18)</f>
        <v>0.01283514357357259</v>
      </c>
      <c r="L4" s="50">
        <f>IF((G4+H4)=0,"0.00%",(B4+C4)/(G4+H4)-1)</f>
        <v>-0.1868242855758877</v>
      </c>
      <c r="M4" s="51">
        <f>IF(I4=0,"0.00%",D4/I4-1)</f>
        <v>-0.7402968118609701</v>
      </c>
      <c r="N4" s="52">
        <f>IF(J4=0,"0.00%",E4/J4-1)</f>
        <v>-0.21399378999714458</v>
      </c>
      <c r="O4" s="1"/>
    </row>
    <row r="5" spans="1:15" s="33" customFormat="1" ht="15">
      <c r="A5" s="21" t="s">
        <v>21</v>
      </c>
      <c r="B5" s="2">
        <v>1531477.13</v>
      </c>
      <c r="C5" s="2">
        <v>0</v>
      </c>
      <c r="D5" s="3">
        <v>533551.19</v>
      </c>
      <c r="E5" s="6">
        <f aca="true" t="shared" si="0" ref="E5:E17">SUM(B5:D5)</f>
        <v>2065028.3199999998</v>
      </c>
      <c r="F5" s="47">
        <f aca="true" t="shared" si="1" ref="F5:F17">IF(E$18=0,"0.00%",E5/E$18)</f>
        <v>0.47526712171837643</v>
      </c>
      <c r="G5" s="2">
        <v>1495391.19</v>
      </c>
      <c r="H5" s="2">
        <v>0</v>
      </c>
      <c r="I5" s="3">
        <v>555608.31</v>
      </c>
      <c r="J5" s="6">
        <f aca="true" t="shared" si="2" ref="J5:J17">SUM(G5:I5)</f>
        <v>2050999.5</v>
      </c>
      <c r="K5" s="7">
        <f aca="true" t="shared" si="3" ref="K5:K17">IF(J$18=0,"0.00%",J5/J$18)</f>
        <v>0.4645832011520942</v>
      </c>
      <c r="L5" s="50">
        <f aca="true" t="shared" si="4" ref="L5:L17">IF((G5+H5)=0,"0.00%",(B5+C5)/(G5+H5)-1)</f>
        <v>0.024131438142283024</v>
      </c>
      <c r="M5" s="51">
        <f aca="true" t="shared" si="5" ref="M5:M17">IF(I5=0,"0.00%",D5/I5-1)</f>
        <v>-0.03969904625796561</v>
      </c>
      <c r="N5" s="52">
        <f aca="true" t="shared" si="6" ref="N5:N17">IF(J5=0,"0.00%",E5/J5-1)</f>
        <v>0.006839991916136379</v>
      </c>
      <c r="O5" s="1"/>
    </row>
    <row r="6" spans="1:15" s="33" customFormat="1" ht="15">
      <c r="A6" s="21" t="s">
        <v>22</v>
      </c>
      <c r="B6" s="2">
        <v>1448.11</v>
      </c>
      <c r="C6" s="2">
        <v>0</v>
      </c>
      <c r="D6" s="3">
        <v>297609.98</v>
      </c>
      <c r="E6" s="6">
        <f t="shared" si="0"/>
        <v>299058.08999999997</v>
      </c>
      <c r="F6" s="47">
        <f t="shared" si="1"/>
        <v>0.06882834307129268</v>
      </c>
      <c r="G6" s="2">
        <v>2256.08</v>
      </c>
      <c r="H6" s="2">
        <v>0</v>
      </c>
      <c r="I6" s="3">
        <v>313416.88</v>
      </c>
      <c r="J6" s="6">
        <f t="shared" si="2"/>
        <v>315672.96</v>
      </c>
      <c r="K6" s="7">
        <f t="shared" si="3"/>
        <v>0.07150482205088642</v>
      </c>
      <c r="L6" s="50">
        <f t="shared" si="4"/>
        <v>-0.35813003084996986</v>
      </c>
      <c r="M6" s="51">
        <f t="shared" si="5"/>
        <v>-0.05043410552743688</v>
      </c>
      <c r="N6" s="52">
        <f t="shared" si="6"/>
        <v>-0.052633174536076965</v>
      </c>
      <c r="O6" s="1"/>
    </row>
    <row r="7" spans="1:15" s="33" customFormat="1" ht="15">
      <c r="A7" s="21" t="s">
        <v>15</v>
      </c>
      <c r="B7" s="2">
        <v>19377.19</v>
      </c>
      <c r="C7" s="2">
        <v>29161.78</v>
      </c>
      <c r="D7" s="3">
        <v>5144.99</v>
      </c>
      <c r="E7" s="6">
        <f>SUM(B7:D7)</f>
        <v>53683.96</v>
      </c>
      <c r="F7" s="47">
        <f t="shared" si="1"/>
        <v>0.012355385591827842</v>
      </c>
      <c r="G7" s="2">
        <v>16755.99</v>
      </c>
      <c r="H7" s="2">
        <v>31517.35</v>
      </c>
      <c r="I7" s="3">
        <v>8896.92</v>
      </c>
      <c r="J7" s="6">
        <f t="shared" si="2"/>
        <v>57170.259999999995</v>
      </c>
      <c r="K7" s="7">
        <f t="shared" si="3"/>
        <v>0.012949950695501157</v>
      </c>
      <c r="L7" s="50">
        <f t="shared" si="4"/>
        <v>0.0055026231870429765</v>
      </c>
      <c r="M7" s="51">
        <f t="shared" si="5"/>
        <v>-0.4217111090130068</v>
      </c>
      <c r="N7" s="52">
        <f t="shared" si="6"/>
        <v>-0.06098100655830485</v>
      </c>
      <c r="O7" s="1"/>
    </row>
    <row r="8" spans="1:15" s="33" customFormat="1" ht="15">
      <c r="A8" s="21" t="s">
        <v>16</v>
      </c>
      <c r="B8" s="2">
        <v>0</v>
      </c>
      <c r="C8" s="2">
        <v>423.14</v>
      </c>
      <c r="D8" s="3">
        <v>672.78</v>
      </c>
      <c r="E8" s="6">
        <f t="shared" si="0"/>
        <v>1095.92</v>
      </c>
      <c r="F8" s="47">
        <f t="shared" si="1"/>
        <v>0.0002522264411529248</v>
      </c>
      <c r="G8" s="2">
        <v>0</v>
      </c>
      <c r="H8" s="2">
        <v>163.25</v>
      </c>
      <c r="I8" s="3">
        <v>648.2</v>
      </c>
      <c r="J8" s="6">
        <f t="shared" si="2"/>
        <v>811.45</v>
      </c>
      <c r="K8" s="7">
        <f t="shared" si="3"/>
        <v>0.00018380601193460403</v>
      </c>
      <c r="L8" s="50">
        <f t="shared" si="4"/>
        <v>1.5919754977029097</v>
      </c>
      <c r="M8" s="51">
        <f t="shared" si="5"/>
        <v>0.037920394939833235</v>
      </c>
      <c r="N8" s="52">
        <f t="shared" si="6"/>
        <v>0.35056996734241164</v>
      </c>
      <c r="O8" s="1"/>
    </row>
    <row r="9" spans="1:15" s="33" customFormat="1" ht="15">
      <c r="A9" s="21" t="s">
        <v>23</v>
      </c>
      <c r="B9" s="2">
        <v>1882.98</v>
      </c>
      <c r="C9" s="2">
        <v>851.08</v>
      </c>
      <c r="D9" s="3">
        <v>0</v>
      </c>
      <c r="E9" s="6">
        <f t="shared" si="0"/>
        <v>2734.06</v>
      </c>
      <c r="F9" s="47">
        <f t="shared" si="1"/>
        <v>0.0006292450395088743</v>
      </c>
      <c r="G9" s="2">
        <v>2836.24</v>
      </c>
      <c r="H9" s="2">
        <v>1034.69</v>
      </c>
      <c r="I9" s="3">
        <v>0</v>
      </c>
      <c r="J9" s="6">
        <f t="shared" si="2"/>
        <v>3870.93</v>
      </c>
      <c r="K9" s="7">
        <f t="shared" si="3"/>
        <v>0.0008768256895409658</v>
      </c>
      <c r="L9" s="50">
        <f t="shared" si="4"/>
        <v>-0.2936942801858985</v>
      </c>
      <c r="M9" s="51" t="str">
        <f t="shared" si="5"/>
        <v>0.00%</v>
      </c>
      <c r="N9" s="52">
        <f t="shared" si="6"/>
        <v>-0.2936942801858985</v>
      </c>
      <c r="O9" s="1"/>
    </row>
    <row r="10" spans="1:15" s="33" customFormat="1" ht="15">
      <c r="A10" s="21" t="s">
        <v>13</v>
      </c>
      <c r="B10" s="2">
        <v>106708.05</v>
      </c>
      <c r="C10" s="2">
        <v>20424.23</v>
      </c>
      <c r="D10" s="3">
        <v>68490.65</v>
      </c>
      <c r="E10" s="6">
        <f t="shared" si="0"/>
        <v>195622.93</v>
      </c>
      <c r="F10" s="47">
        <f t="shared" si="1"/>
        <v>0.0450226982277974</v>
      </c>
      <c r="G10" s="2">
        <v>127395.47</v>
      </c>
      <c r="H10" s="2">
        <v>19458.53</v>
      </c>
      <c r="I10" s="3">
        <v>74415.56</v>
      </c>
      <c r="J10" s="6">
        <f t="shared" si="2"/>
        <v>221269.56</v>
      </c>
      <c r="K10" s="7">
        <f t="shared" si="3"/>
        <v>0.05012098759766415</v>
      </c>
      <c r="L10" s="50">
        <f t="shared" si="4"/>
        <v>-0.13429474171626243</v>
      </c>
      <c r="M10" s="51">
        <f t="shared" si="5"/>
        <v>-0.07961923554697437</v>
      </c>
      <c r="N10" s="52">
        <f t="shared" si="6"/>
        <v>-0.11590672481113085</v>
      </c>
      <c r="O10" s="1"/>
    </row>
    <row r="11" spans="1:15" s="33" customFormat="1" ht="15">
      <c r="A11" s="21" t="s">
        <v>24</v>
      </c>
      <c r="B11" s="2">
        <v>1538.14</v>
      </c>
      <c r="C11" s="2">
        <v>1113.85</v>
      </c>
      <c r="D11" s="3">
        <v>0</v>
      </c>
      <c r="E11" s="6">
        <f t="shared" si="0"/>
        <v>2651.99</v>
      </c>
      <c r="F11" s="47">
        <f t="shared" si="1"/>
        <v>0.0006103565950736778</v>
      </c>
      <c r="G11" s="2">
        <v>3905.53</v>
      </c>
      <c r="H11" s="2">
        <v>1007.46</v>
      </c>
      <c r="I11" s="3">
        <v>249</v>
      </c>
      <c r="J11" s="6">
        <f t="shared" si="2"/>
        <v>5161.99</v>
      </c>
      <c r="K11" s="7">
        <f t="shared" si="3"/>
        <v>0.0011692708060216976</v>
      </c>
      <c r="L11" s="50">
        <f t="shared" si="4"/>
        <v>-0.4602085491727034</v>
      </c>
      <c r="M11" s="51">
        <f t="shared" si="5"/>
        <v>-1</v>
      </c>
      <c r="N11" s="52">
        <f t="shared" si="6"/>
        <v>-0.4862465831975653</v>
      </c>
      <c r="O11" s="1"/>
    </row>
    <row r="12" spans="1:15" s="33" customFormat="1" ht="15">
      <c r="A12" s="21" t="s">
        <v>25</v>
      </c>
      <c r="B12" s="2">
        <v>37246.5</v>
      </c>
      <c r="C12" s="2">
        <v>16878.01</v>
      </c>
      <c r="D12" s="3">
        <v>1883.33</v>
      </c>
      <c r="E12" s="6">
        <f t="shared" si="0"/>
        <v>56007.84</v>
      </c>
      <c r="F12" s="47">
        <f t="shared" si="1"/>
        <v>0.012890227534731026</v>
      </c>
      <c r="G12" s="2">
        <v>58064.01</v>
      </c>
      <c r="H12" s="2">
        <v>23445.26</v>
      </c>
      <c r="I12" s="3">
        <v>3987.69</v>
      </c>
      <c r="J12" s="6">
        <f t="shared" si="2"/>
        <v>85496.96</v>
      </c>
      <c r="K12" s="7">
        <f t="shared" si="3"/>
        <v>0.01936638763957405</v>
      </c>
      <c r="L12" s="50">
        <f t="shared" si="4"/>
        <v>-0.3359711110159619</v>
      </c>
      <c r="M12" s="51">
        <f t="shared" si="5"/>
        <v>-0.5277140399579707</v>
      </c>
      <c r="N12" s="52">
        <f t="shared" si="6"/>
        <v>-0.3449142519219398</v>
      </c>
      <c r="O12" s="1"/>
    </row>
    <row r="13" spans="1:15" s="33" customFormat="1" ht="15">
      <c r="A13" s="21" t="s">
        <v>26</v>
      </c>
      <c r="B13" s="2">
        <v>474.2</v>
      </c>
      <c r="C13" s="2">
        <v>1294.13</v>
      </c>
      <c r="D13" s="3">
        <v>1895.21</v>
      </c>
      <c r="E13" s="6">
        <f t="shared" si="0"/>
        <v>3663.54</v>
      </c>
      <c r="F13" s="47">
        <f t="shared" si="1"/>
        <v>0.0008431652458403771</v>
      </c>
      <c r="G13" s="2">
        <v>1221.94</v>
      </c>
      <c r="H13" s="2">
        <v>1475.28</v>
      </c>
      <c r="I13" s="3">
        <v>3196.89</v>
      </c>
      <c r="J13" s="6">
        <f t="shared" si="2"/>
        <v>5894.110000000001</v>
      </c>
      <c r="K13" s="7">
        <f t="shared" si="3"/>
        <v>0.0013351073424165</v>
      </c>
      <c r="L13" s="50">
        <f t="shared" si="4"/>
        <v>-0.34438792534535556</v>
      </c>
      <c r="M13" s="51">
        <f t="shared" si="5"/>
        <v>-0.4071707190425694</v>
      </c>
      <c r="N13" s="52">
        <f t="shared" si="6"/>
        <v>-0.3784405109507628</v>
      </c>
      <c r="O13" s="1"/>
    </row>
    <row r="14" spans="1:15" s="33" customFormat="1" ht="15">
      <c r="A14" s="21" t="s">
        <v>27</v>
      </c>
      <c r="B14" s="2">
        <v>323269.49</v>
      </c>
      <c r="C14" s="2">
        <v>55778.73</v>
      </c>
      <c r="D14" s="3">
        <v>6767.2</v>
      </c>
      <c r="E14" s="6">
        <f t="shared" si="0"/>
        <v>385815.42</v>
      </c>
      <c r="F14" s="47">
        <f t="shared" si="1"/>
        <v>0.08879557844415738</v>
      </c>
      <c r="G14" s="2">
        <v>347245.34</v>
      </c>
      <c r="H14" s="2">
        <v>43135.13</v>
      </c>
      <c r="I14" s="3">
        <v>9415.31</v>
      </c>
      <c r="J14" s="6">
        <f t="shared" si="2"/>
        <v>399795.78</v>
      </c>
      <c r="K14" s="7">
        <f t="shared" si="3"/>
        <v>0.09055994566527122</v>
      </c>
      <c r="L14" s="50">
        <f t="shared" si="4"/>
        <v>-0.029028731893273374</v>
      </c>
      <c r="M14" s="51">
        <f t="shared" si="5"/>
        <v>-0.28125574197769376</v>
      </c>
      <c r="N14" s="52">
        <f t="shared" si="6"/>
        <v>-0.03496875329699589</v>
      </c>
      <c r="O14" s="1"/>
    </row>
    <row r="15" spans="1:15" s="33" customFormat="1" ht="15">
      <c r="A15" s="21" t="s">
        <v>14</v>
      </c>
      <c r="B15" s="2">
        <v>10225.29</v>
      </c>
      <c r="C15" s="2">
        <v>6552.78</v>
      </c>
      <c r="D15" s="3">
        <v>2686.06</v>
      </c>
      <c r="E15" s="6">
        <f t="shared" si="0"/>
        <v>19464.13</v>
      </c>
      <c r="F15" s="47">
        <f t="shared" si="1"/>
        <v>0.004479677567740235</v>
      </c>
      <c r="G15" s="2">
        <v>6847.94</v>
      </c>
      <c r="H15" s="2">
        <v>8270.73</v>
      </c>
      <c r="I15" s="3">
        <v>4642.18</v>
      </c>
      <c r="J15" s="6">
        <f t="shared" si="2"/>
        <v>19760.85</v>
      </c>
      <c r="K15" s="7">
        <f t="shared" si="3"/>
        <v>0.004476139048540168</v>
      </c>
      <c r="L15" s="50">
        <f t="shared" si="4"/>
        <v>0.10975833191676254</v>
      </c>
      <c r="M15" s="51">
        <f t="shared" si="5"/>
        <v>-0.42137961044164596</v>
      </c>
      <c r="N15" s="52">
        <f t="shared" si="6"/>
        <v>-0.015015548420234781</v>
      </c>
      <c r="O15" s="1"/>
    </row>
    <row r="16" spans="1:15" s="33" customFormat="1" ht="15">
      <c r="A16" s="21" t="s">
        <v>28</v>
      </c>
      <c r="B16" s="2">
        <v>451230.57</v>
      </c>
      <c r="C16" s="2">
        <v>342926.71</v>
      </c>
      <c r="D16" s="14">
        <v>416358.73</v>
      </c>
      <c r="E16" s="6">
        <f t="shared" si="0"/>
        <v>1210516.01</v>
      </c>
      <c r="F16" s="47">
        <f t="shared" si="1"/>
        <v>0.2786007602388298</v>
      </c>
      <c r="G16" s="2">
        <v>436403.09</v>
      </c>
      <c r="H16" s="2">
        <v>343867.06</v>
      </c>
      <c r="I16" s="14">
        <v>404011.02</v>
      </c>
      <c r="J16" s="6">
        <f t="shared" si="2"/>
        <v>1184281.17</v>
      </c>
      <c r="K16" s="7">
        <f t="shared" si="3"/>
        <v>0.2682580551690761</v>
      </c>
      <c r="L16" s="50">
        <f t="shared" si="4"/>
        <v>0.017797848604102162</v>
      </c>
      <c r="M16" s="51">
        <f t="shared" si="5"/>
        <v>0.03056280494527086</v>
      </c>
      <c r="N16" s="52">
        <f t="shared" si="6"/>
        <v>0.022152543386297463</v>
      </c>
      <c r="O16" s="1"/>
    </row>
    <row r="17" spans="1:15" s="33" customFormat="1" ht="15.75" thickBot="1">
      <c r="A17" s="22" t="s">
        <v>9</v>
      </c>
      <c r="B17" s="2">
        <v>1332.22</v>
      </c>
      <c r="C17" s="2">
        <v>2320.21</v>
      </c>
      <c r="D17" s="36">
        <v>1452.15</v>
      </c>
      <c r="E17" s="6">
        <f t="shared" si="0"/>
        <v>5104.58</v>
      </c>
      <c r="F17" s="47">
        <f t="shared" si="1"/>
        <v>0.0011748211976972743</v>
      </c>
      <c r="G17" s="2">
        <v>3620.24</v>
      </c>
      <c r="H17" s="2">
        <v>2844.59</v>
      </c>
      <c r="I17" s="36">
        <v>1394.93</v>
      </c>
      <c r="J17" s="6">
        <f t="shared" si="2"/>
        <v>7859.76</v>
      </c>
      <c r="K17" s="7">
        <f t="shared" si="3"/>
        <v>0.001780357557906369</v>
      </c>
      <c r="L17" s="50">
        <f t="shared" si="4"/>
        <v>-0.43503077420442604</v>
      </c>
      <c r="M17" s="51">
        <f t="shared" si="5"/>
        <v>0.04101997949717906</v>
      </c>
      <c r="N17" s="52">
        <f t="shared" si="6"/>
        <v>-0.35054251020387395</v>
      </c>
      <c r="O17" s="1"/>
    </row>
    <row r="18" spans="1:15" s="33" customFormat="1" ht="16.5" thickBot="1" thickTop="1">
      <c r="A18" s="15" t="s">
        <v>8</v>
      </c>
      <c r="B18" s="16">
        <f>SUM(B4:B17)</f>
        <v>2507296.3</v>
      </c>
      <c r="C18" s="16">
        <f>SUM(C4:C17)</f>
        <v>500453.6400000001</v>
      </c>
      <c r="D18" s="16">
        <f>SUM(D4:D17)</f>
        <v>1337234.65</v>
      </c>
      <c r="E18" s="17">
        <f>SUM(E4:E17)</f>
        <v>4344984.59</v>
      </c>
      <c r="F18" s="48">
        <f>IF(E$18=0,"0.00%",E18/E$18)</f>
        <v>1</v>
      </c>
      <c r="G18" s="16">
        <f>SUM(G4:G17)</f>
        <v>2533345.99</v>
      </c>
      <c r="H18" s="16">
        <f>SUM(H4:H17)</f>
        <v>498698.26000000007</v>
      </c>
      <c r="I18" s="17">
        <f>SUM(I4:I17)</f>
        <v>1382664.4500000002</v>
      </c>
      <c r="J18" s="17">
        <f>SUM(J4:J17)</f>
        <v>4414708.699999999</v>
      </c>
      <c r="K18" s="18">
        <f>IF(J$18=0,"0.00%",J18/J$18)</f>
        <v>1</v>
      </c>
      <c r="L18" s="53">
        <f>IF(H18=0,"0.00%",(B18+C18)/(G18+H18)-1)</f>
        <v>-0.008012518286961146</v>
      </c>
      <c r="M18" s="54">
        <f>IF(I18=0,"0.00%",D18/I18-1)</f>
        <v>-0.03285670648435368</v>
      </c>
      <c r="N18" s="48">
        <f>IF(J18=0,"0.00%",E18/J18-1)</f>
        <v>-0.015793592451524452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40813.01</v>
      </c>
      <c r="C23" s="5">
        <v>48533.44</v>
      </c>
      <c r="D23" s="6">
        <v>1659.85</v>
      </c>
      <c r="E23" s="6">
        <f>SUM(B23:D23)</f>
        <v>91006.30000000002</v>
      </c>
      <c r="F23" s="47">
        <f>IF(E$37=0,"0.00%",E23/E$37)</f>
        <v>0.010550482030558148</v>
      </c>
      <c r="G23" s="44">
        <v>62397.81</v>
      </c>
      <c r="H23" s="5">
        <v>43975.85</v>
      </c>
      <c r="I23" s="6">
        <v>5393.46</v>
      </c>
      <c r="J23" s="6">
        <f>SUM(G23:I23)</f>
        <v>111767.12000000001</v>
      </c>
      <c r="K23" s="7">
        <f>IF(J$37=0,"0.00%",J23/J$37)</f>
        <v>0.012850128459756582</v>
      </c>
      <c r="L23" s="50">
        <f>IF((G23+H23)=0,"0.00",(B23+C23)/(G23+H23)-1)</f>
        <v>-0.1600697954738043</v>
      </c>
      <c r="M23" s="51">
        <f>IF(I23=0,"0.00%",D23/I23-1)</f>
        <v>-0.6922476480774864</v>
      </c>
      <c r="N23" s="52">
        <f>IF(J23=0,"0.00%",E23/J23-1)</f>
        <v>-0.18575069304818792</v>
      </c>
      <c r="O23" s="1"/>
    </row>
    <row r="24" spans="1:15" s="33" customFormat="1" ht="15">
      <c r="A24" s="21" t="s">
        <v>21</v>
      </c>
      <c r="B24" s="45">
        <v>3043353</v>
      </c>
      <c r="C24" s="2">
        <v>0</v>
      </c>
      <c r="D24" s="3">
        <v>1057112.31</v>
      </c>
      <c r="E24" s="6">
        <f aca="true" t="shared" si="7" ref="E24:E36">SUM(B24:D24)</f>
        <v>4100465.31</v>
      </c>
      <c r="F24" s="47">
        <f aca="true" t="shared" si="8" ref="F24:F36">IF(E$37=0,"0.00%",E24/E$37)</f>
        <v>0.47537242553627646</v>
      </c>
      <c r="G24" s="45">
        <v>2966481.14</v>
      </c>
      <c r="H24" s="2">
        <v>0</v>
      </c>
      <c r="I24" s="3">
        <v>1112142.25</v>
      </c>
      <c r="J24" s="6">
        <f aca="true" t="shared" si="9" ref="J24:J36">SUM(G24:I24)</f>
        <v>4078623.39</v>
      </c>
      <c r="K24" s="7">
        <f aca="true" t="shared" si="10" ref="K24:K36">IF(J$37=0,"0.00%",J24/J$37)</f>
        <v>0.468928916665902</v>
      </c>
      <c r="L24" s="50">
        <f aca="true" t="shared" si="11" ref="L24:L37">IF((G24+H24)=0,"0.00",(B24+C24)/(G24+H24)-1)</f>
        <v>0.02591348347490241</v>
      </c>
      <c r="M24" s="51">
        <f aca="true" t="shared" si="12" ref="M24:M37">IF(I24=0,"0.00%",D24/I24-1)</f>
        <v>-0.049481026370502446</v>
      </c>
      <c r="N24" s="52">
        <f aca="true" t="shared" si="13" ref="N24:N36">IF(J24=0,"0.00%",E24/J24-1)</f>
        <v>0.005355218639100601</v>
      </c>
      <c r="O24" s="1"/>
    </row>
    <row r="25" spans="1:15" s="33" customFormat="1" ht="15">
      <c r="A25" s="21" t="s">
        <v>22</v>
      </c>
      <c r="B25" s="45">
        <v>2654.32</v>
      </c>
      <c r="C25" s="2">
        <v>0</v>
      </c>
      <c r="D25" s="3">
        <v>566672.44</v>
      </c>
      <c r="E25" s="6">
        <f t="shared" si="7"/>
        <v>569326.7599999999</v>
      </c>
      <c r="F25" s="47">
        <f t="shared" si="8"/>
        <v>0.06600281245249932</v>
      </c>
      <c r="G25" s="45">
        <v>4044.83</v>
      </c>
      <c r="H25" s="2">
        <v>0</v>
      </c>
      <c r="I25" s="3">
        <v>588148.75</v>
      </c>
      <c r="J25" s="6">
        <f t="shared" si="9"/>
        <v>592193.58</v>
      </c>
      <c r="K25" s="7">
        <f t="shared" si="10"/>
        <v>0.06808588765679151</v>
      </c>
      <c r="L25" s="50">
        <f t="shared" si="11"/>
        <v>-0.34377464565877913</v>
      </c>
      <c r="M25" s="51">
        <f t="shared" si="12"/>
        <v>-0.03651509928398222</v>
      </c>
      <c r="N25" s="52">
        <f t="shared" si="13"/>
        <v>-0.038613758696945166</v>
      </c>
      <c r="O25" s="1"/>
    </row>
    <row r="26" spans="1:15" s="33" customFormat="1" ht="15">
      <c r="A26" s="21" t="s">
        <v>15</v>
      </c>
      <c r="B26" s="45">
        <v>41028.82</v>
      </c>
      <c r="C26" s="3">
        <v>61718.21</v>
      </c>
      <c r="D26" s="3">
        <v>10418.24</v>
      </c>
      <c r="E26" s="6">
        <f t="shared" si="7"/>
        <v>113165.27</v>
      </c>
      <c r="F26" s="47">
        <f t="shared" si="8"/>
        <v>0.013119401048259965</v>
      </c>
      <c r="G26" s="45">
        <v>33376.59</v>
      </c>
      <c r="H26" s="3">
        <v>62411.53</v>
      </c>
      <c r="I26" s="3">
        <v>16491.11</v>
      </c>
      <c r="J26" s="6">
        <f t="shared" si="9"/>
        <v>112279.23</v>
      </c>
      <c r="K26" s="7">
        <f t="shared" si="10"/>
        <v>0.012909006950009582</v>
      </c>
      <c r="L26" s="50">
        <f t="shared" si="11"/>
        <v>0.07264898820438281</v>
      </c>
      <c r="M26" s="51">
        <f t="shared" si="12"/>
        <v>-0.36825113652143493</v>
      </c>
      <c r="N26" s="52">
        <f t="shared" si="13"/>
        <v>0.007891397188954707</v>
      </c>
      <c r="O26" s="1"/>
    </row>
    <row r="27" spans="1:15" s="33" customFormat="1" ht="15">
      <c r="A27" s="21" t="s">
        <v>16</v>
      </c>
      <c r="B27" s="45">
        <v>0</v>
      </c>
      <c r="C27" s="3">
        <v>734.14</v>
      </c>
      <c r="D27" s="3">
        <v>1428.13</v>
      </c>
      <c r="E27" s="6">
        <f t="shared" si="7"/>
        <v>2162.27</v>
      </c>
      <c r="F27" s="47">
        <f t="shared" si="8"/>
        <v>0.00025067485196316033</v>
      </c>
      <c r="G27" s="45">
        <v>0</v>
      </c>
      <c r="H27" s="3">
        <v>327.35</v>
      </c>
      <c r="I27" s="3">
        <v>1231.23</v>
      </c>
      <c r="J27" s="6">
        <f t="shared" si="9"/>
        <v>1558.58</v>
      </c>
      <c r="K27" s="7">
        <f t="shared" si="10"/>
        <v>0.00017919360555060748</v>
      </c>
      <c r="L27" s="50">
        <f t="shared" si="11"/>
        <v>1.2426760348251107</v>
      </c>
      <c r="M27" s="51">
        <f t="shared" si="12"/>
        <v>0.15992137943357454</v>
      </c>
      <c r="N27" s="52">
        <f t="shared" si="13"/>
        <v>0.38733334188812907</v>
      </c>
      <c r="O27" s="1"/>
    </row>
    <row r="28" spans="1:15" s="33" customFormat="1" ht="15">
      <c r="A28" s="21" t="s">
        <v>23</v>
      </c>
      <c r="B28" s="45">
        <v>3261.16</v>
      </c>
      <c r="C28" s="3">
        <v>1724.79</v>
      </c>
      <c r="D28" s="3">
        <v>0</v>
      </c>
      <c r="E28" s="6">
        <f t="shared" si="7"/>
        <v>4985.95</v>
      </c>
      <c r="F28" s="47">
        <f t="shared" si="8"/>
        <v>0.0005780278495034012</v>
      </c>
      <c r="G28" s="45">
        <v>6638.37</v>
      </c>
      <c r="H28" s="3">
        <v>1665.06</v>
      </c>
      <c r="I28" s="3">
        <v>8.98</v>
      </c>
      <c r="J28" s="6">
        <f t="shared" si="9"/>
        <v>8312.41</v>
      </c>
      <c r="K28" s="7">
        <f t="shared" si="10"/>
        <v>0.0009556973133974034</v>
      </c>
      <c r="L28" s="50">
        <f t="shared" si="11"/>
        <v>-0.39953127803811206</v>
      </c>
      <c r="M28" s="51">
        <f t="shared" si="12"/>
        <v>-1</v>
      </c>
      <c r="N28" s="52">
        <f t="shared" si="13"/>
        <v>-0.4001799718733797</v>
      </c>
      <c r="O28" s="1"/>
    </row>
    <row r="29" spans="1:15" s="33" customFormat="1" ht="15">
      <c r="A29" s="21" t="s">
        <v>13</v>
      </c>
      <c r="B29" s="45">
        <v>198378.01</v>
      </c>
      <c r="C29" s="3">
        <v>42315.93</v>
      </c>
      <c r="D29" s="3">
        <v>135063.93</v>
      </c>
      <c r="E29" s="6">
        <f t="shared" si="7"/>
        <v>375757.87</v>
      </c>
      <c r="F29" s="47">
        <f t="shared" si="8"/>
        <v>0.0435621122414141</v>
      </c>
      <c r="G29" s="45">
        <v>238870.68</v>
      </c>
      <c r="H29" s="3">
        <v>39729.82</v>
      </c>
      <c r="I29" s="3">
        <v>147001.09</v>
      </c>
      <c r="J29" s="6">
        <f t="shared" si="9"/>
        <v>425601.58999999997</v>
      </c>
      <c r="K29" s="7">
        <f t="shared" si="10"/>
        <v>0.0489324150445735</v>
      </c>
      <c r="L29" s="50">
        <f t="shared" si="11"/>
        <v>-0.13606063162126414</v>
      </c>
      <c r="M29" s="51">
        <f t="shared" si="12"/>
        <v>-0.08120456793891806</v>
      </c>
      <c r="N29" s="52">
        <f t="shared" si="13"/>
        <v>-0.11711356623456215</v>
      </c>
      <c r="O29" s="1"/>
    </row>
    <row r="30" spans="1:15" s="33" customFormat="1" ht="15">
      <c r="A30" s="21" t="s">
        <v>24</v>
      </c>
      <c r="B30" s="45">
        <v>3629.47</v>
      </c>
      <c r="C30" s="3">
        <v>2122.85</v>
      </c>
      <c r="D30" s="3">
        <v>17.95</v>
      </c>
      <c r="E30" s="6">
        <f t="shared" si="7"/>
        <v>5770.2699999999995</v>
      </c>
      <c r="F30" s="47">
        <f t="shared" si="8"/>
        <v>0.0006689551157059319</v>
      </c>
      <c r="G30" s="45">
        <v>9066.27</v>
      </c>
      <c r="H30" s="3">
        <v>2121.76</v>
      </c>
      <c r="I30" s="3">
        <v>270.95</v>
      </c>
      <c r="J30" s="6">
        <f t="shared" si="9"/>
        <v>11458.980000000001</v>
      </c>
      <c r="K30" s="7">
        <f t="shared" si="10"/>
        <v>0.0013174658613175458</v>
      </c>
      <c r="L30" s="50">
        <f t="shared" si="11"/>
        <v>-0.48585050272478714</v>
      </c>
      <c r="M30" s="51">
        <f t="shared" si="12"/>
        <v>-0.933751614689057</v>
      </c>
      <c r="N30" s="52">
        <f t="shared" si="13"/>
        <v>-0.4964412190264754</v>
      </c>
      <c r="O30" s="1"/>
    </row>
    <row r="31" spans="1:15" s="33" customFormat="1" ht="15">
      <c r="A31" s="21" t="s">
        <v>25</v>
      </c>
      <c r="B31" s="45">
        <v>74379.51</v>
      </c>
      <c r="C31" s="3">
        <v>38826.94</v>
      </c>
      <c r="D31" s="3">
        <v>3393.9</v>
      </c>
      <c r="E31" s="6">
        <f t="shared" si="7"/>
        <v>116600.34999999999</v>
      </c>
      <c r="F31" s="47">
        <f t="shared" si="8"/>
        <v>0.013517634465216038</v>
      </c>
      <c r="G31" s="45">
        <v>120726.21</v>
      </c>
      <c r="H31" s="3">
        <v>45690.74</v>
      </c>
      <c r="I31" s="3">
        <v>6110.83</v>
      </c>
      <c r="J31" s="6">
        <f t="shared" si="9"/>
        <v>172527.78</v>
      </c>
      <c r="K31" s="7">
        <f t="shared" si="10"/>
        <v>0.019835924338719852</v>
      </c>
      <c r="L31" s="50">
        <f t="shared" si="11"/>
        <v>-0.31974206954279605</v>
      </c>
      <c r="M31" s="51">
        <f t="shared" si="12"/>
        <v>-0.44460899746842897</v>
      </c>
      <c r="N31" s="52">
        <f t="shared" si="13"/>
        <v>-0.3241647808834033</v>
      </c>
      <c r="O31" s="1"/>
    </row>
    <row r="32" spans="1:15" s="33" customFormat="1" ht="15">
      <c r="A32" s="21" t="s">
        <v>26</v>
      </c>
      <c r="B32" s="45">
        <v>1455.45</v>
      </c>
      <c r="C32" s="3">
        <v>2653.44</v>
      </c>
      <c r="D32" s="3">
        <v>3926.39</v>
      </c>
      <c r="E32" s="6">
        <f t="shared" si="7"/>
        <v>8035.280000000001</v>
      </c>
      <c r="F32" s="47">
        <f t="shared" si="8"/>
        <v>0.000931540753228109</v>
      </c>
      <c r="G32" s="45">
        <v>2453.71</v>
      </c>
      <c r="H32" s="3">
        <v>2594.14</v>
      </c>
      <c r="I32" s="3">
        <v>5017.67</v>
      </c>
      <c r="J32" s="6">
        <f t="shared" si="9"/>
        <v>10065.52</v>
      </c>
      <c r="K32" s="7">
        <f t="shared" si="10"/>
        <v>0.001157256490229408</v>
      </c>
      <c r="L32" s="50">
        <f t="shared" si="11"/>
        <v>-0.18601186643818657</v>
      </c>
      <c r="M32" s="51">
        <f t="shared" si="12"/>
        <v>-0.2174873995300608</v>
      </c>
      <c r="N32" s="52">
        <f t="shared" si="13"/>
        <v>-0.20170244557658223</v>
      </c>
      <c r="O32" s="1"/>
    </row>
    <row r="33" spans="1:15" s="33" customFormat="1" ht="15">
      <c r="A33" s="21" t="s">
        <v>27</v>
      </c>
      <c r="B33" s="45">
        <v>650610.9</v>
      </c>
      <c r="C33" s="3">
        <v>104075.32</v>
      </c>
      <c r="D33" s="3">
        <v>14272.32</v>
      </c>
      <c r="E33" s="6">
        <f t="shared" si="7"/>
        <v>768958.5399999999</v>
      </c>
      <c r="F33" s="47">
        <f t="shared" si="8"/>
        <v>0.089146391607111</v>
      </c>
      <c r="G33" s="45">
        <v>662664.12</v>
      </c>
      <c r="H33" s="3">
        <v>86775.69</v>
      </c>
      <c r="I33" s="3">
        <v>20461.1</v>
      </c>
      <c r="J33" s="6">
        <f t="shared" si="9"/>
        <v>769900.91</v>
      </c>
      <c r="K33" s="7">
        <f t="shared" si="10"/>
        <v>0.08851731703190965</v>
      </c>
      <c r="L33" s="50">
        <f t="shared" si="11"/>
        <v>0.00700044210354922</v>
      </c>
      <c r="M33" s="51">
        <f t="shared" si="12"/>
        <v>-0.30246565433920947</v>
      </c>
      <c r="N33" s="52">
        <f t="shared" si="13"/>
        <v>-0.0012240146592372714</v>
      </c>
      <c r="O33" s="1"/>
    </row>
    <row r="34" spans="1:15" s="33" customFormat="1" ht="15">
      <c r="A34" s="21" t="s">
        <v>14</v>
      </c>
      <c r="B34" s="45">
        <v>21095.29</v>
      </c>
      <c r="C34" s="3">
        <v>14919.35</v>
      </c>
      <c r="D34" s="3">
        <v>5362.61</v>
      </c>
      <c r="E34" s="6">
        <f t="shared" si="7"/>
        <v>41377.25</v>
      </c>
      <c r="F34" s="47">
        <f t="shared" si="8"/>
        <v>0.004796919912125996</v>
      </c>
      <c r="G34" s="45">
        <v>15515.36</v>
      </c>
      <c r="H34" s="3">
        <v>14193.76</v>
      </c>
      <c r="I34" s="3">
        <v>10093.07</v>
      </c>
      <c r="J34" s="6">
        <f t="shared" si="9"/>
        <v>39802.19</v>
      </c>
      <c r="K34" s="7">
        <f t="shared" si="10"/>
        <v>0.004576151326791267</v>
      </c>
      <c r="L34" s="50">
        <f t="shared" si="11"/>
        <v>0.2122418974375544</v>
      </c>
      <c r="M34" s="51">
        <f t="shared" si="12"/>
        <v>-0.46868395839917887</v>
      </c>
      <c r="N34" s="52">
        <f t="shared" si="13"/>
        <v>0.039572194394328575</v>
      </c>
      <c r="O34" s="1"/>
    </row>
    <row r="35" spans="1:15" s="33" customFormat="1" ht="15">
      <c r="A35" s="21" t="s">
        <v>28</v>
      </c>
      <c r="B35" s="45">
        <v>889232.78</v>
      </c>
      <c r="C35" s="3">
        <v>679067.08</v>
      </c>
      <c r="D35" s="14">
        <v>848486.82</v>
      </c>
      <c r="E35" s="6">
        <f t="shared" si="7"/>
        <v>2416786.6799999997</v>
      </c>
      <c r="F35" s="47">
        <f t="shared" si="8"/>
        <v>0.28018131095355236</v>
      </c>
      <c r="G35" s="45">
        <v>874651.73</v>
      </c>
      <c r="H35" s="3">
        <v>655372.87</v>
      </c>
      <c r="I35" s="14">
        <v>815378.47</v>
      </c>
      <c r="J35" s="6">
        <f t="shared" si="9"/>
        <v>2345403.0700000003</v>
      </c>
      <c r="K35" s="7">
        <f t="shared" si="10"/>
        <v>0.26965650308791583</v>
      </c>
      <c r="L35" s="50">
        <f t="shared" si="11"/>
        <v>0.025016107584152403</v>
      </c>
      <c r="M35" s="51">
        <f t="shared" si="12"/>
        <v>0.04060488621927916</v>
      </c>
      <c r="N35" s="52">
        <f t="shared" si="13"/>
        <v>0.03043554044635899</v>
      </c>
      <c r="O35" s="1"/>
    </row>
    <row r="36" spans="1:15" s="33" customFormat="1" ht="15.75" thickBot="1">
      <c r="A36" s="22" t="s">
        <v>9</v>
      </c>
      <c r="B36" s="46">
        <v>2227.32</v>
      </c>
      <c r="C36" s="36">
        <v>5741.24</v>
      </c>
      <c r="D36" s="36">
        <v>3428.8</v>
      </c>
      <c r="E36" s="6">
        <f t="shared" si="7"/>
        <v>11397.36</v>
      </c>
      <c r="F36" s="47">
        <f t="shared" si="8"/>
        <v>0.0013213111825862846</v>
      </c>
      <c r="G36" s="46">
        <v>8758.41</v>
      </c>
      <c r="H36" s="36">
        <v>5646.17</v>
      </c>
      <c r="I36" s="36">
        <v>3844.47</v>
      </c>
      <c r="J36" s="6">
        <f t="shared" si="9"/>
        <v>18249.05</v>
      </c>
      <c r="K36" s="7">
        <f t="shared" si="10"/>
        <v>0.002098136167135029</v>
      </c>
      <c r="L36" s="56">
        <f t="shared" si="11"/>
        <v>-0.44680372492637765</v>
      </c>
      <c r="M36" s="57">
        <f t="shared" si="12"/>
        <v>-0.10812153560828919</v>
      </c>
      <c r="N36" s="52">
        <f t="shared" si="13"/>
        <v>-0.3754546127058668</v>
      </c>
      <c r="O36" s="1"/>
    </row>
    <row r="37" spans="1:15" s="33" customFormat="1" ht="16.5" thickBot="1" thickTop="1">
      <c r="A37" s="15" t="s">
        <v>8</v>
      </c>
      <c r="B37" s="16">
        <f>SUM(B23:B36)</f>
        <v>4972119.04</v>
      </c>
      <c r="C37" s="16">
        <f>SUM(C23:C36)</f>
        <v>1002432.73</v>
      </c>
      <c r="D37" s="17">
        <f>SUM(D23:D36)</f>
        <v>2651243.6899999995</v>
      </c>
      <c r="E37" s="17">
        <f>SUM(E23:E36)</f>
        <v>8625795.459999997</v>
      </c>
      <c r="F37" s="48">
        <f>IF(E$37=0,"0.00%",E37/E$37)</f>
        <v>1</v>
      </c>
      <c r="G37" s="16">
        <f>SUM(G23:G36)</f>
        <v>5005645.23</v>
      </c>
      <c r="H37" s="16">
        <f>SUM(H23:H36)</f>
        <v>960504.7400000001</v>
      </c>
      <c r="I37" s="17">
        <f>SUM(I23:I36)</f>
        <v>2731593.43</v>
      </c>
      <c r="J37" s="17">
        <f>SUM(J23:J36)</f>
        <v>8697743.400000002</v>
      </c>
      <c r="K37" s="18">
        <f>IF(J$37=0,"0.00%",J37/J$37)</f>
        <v>1</v>
      </c>
      <c r="L37" s="55">
        <f t="shared" si="11"/>
        <v>0.001408244855098495</v>
      </c>
      <c r="M37" s="54">
        <f t="shared" si="12"/>
        <v>-0.029414970440897803</v>
      </c>
      <c r="N37" s="48">
        <f>IF(J37=0,"0.00%",E37/J37-1)</f>
        <v>-0.00827202375273628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Feb 2018-2019</oddHeader>
    <oddFooter>&amp;LStatistics and Reference Materials/Ontario Land Border (Feb 17-18)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2019-03-26T14:46:12Z</cp:lastPrinted>
  <dcterms:created xsi:type="dcterms:W3CDTF">2006-01-31T19:56:50Z</dcterms:created>
  <dcterms:modified xsi:type="dcterms:W3CDTF">2019-03-26T14:47:17Z</dcterms:modified>
  <cp:category/>
  <cp:version/>
  <cp:contentType/>
  <cp:contentStatus/>
</cp:coreProperties>
</file>