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<sst xmlns="http://schemas.openxmlformats.org/spreadsheetml/2006/main" count="90" uniqueCount="34">
  <si>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</si>
  <si>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</si>
  <si>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</si>
  <si>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</si>
  <si>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</si>
  <si>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</si>
  <si>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</si>
  <si>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</si>
  <si>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</si>
  <si>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</si>
  <si>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</si>
  <si>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</si>
  <si>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</si>
  <si>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</si>
  <si>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</si>
  <si>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</si>
  <si>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</si>
  <si>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</si>
  <si>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</si>
  <si>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</si>
  <si>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</si>
  <si>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</si>
  <si>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</si>
  <si>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</si>
  <si>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</si>
  <si>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</si>
  <si>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</si>
  <si>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</si>
  <si>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</si>
  <si>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</si>
  <si>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Nov 17</t>
  </si>
  <si>
    <t>Jan - Nov 17</t>
  </si>
  <si>
    <t>Nov 18</t>
  </si>
  <si>
    <t>Jan - Nov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</si>
</sst>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A13">
      <selection activeCell="B37" sqref="B3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" t="s">
        <v>32</v>
      </c>
      <c r="D1" s="47"/>
      <c r="E1" s="5"/>
      <c r="F1" s="6"/>
      <c r="G1" s="5"/>
      <c r="H1" s="4" t="s">
        <v>30</v>
      </c>
      <c r="I1" s="47"/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2230755.73</v>
      </c>
      <c r="C4" s="21">
        <v>484498.04</v>
      </c>
      <c r="D4" s="22">
        <v>8384.34</v>
      </c>
      <c r="E4" s="22">
        <f>SUM(B4:D4)</f>
        <v>2723638.11</v>
      </c>
      <c r="F4" s="40">
        <f>IF(E$18=0,"0.00%",E4/E$18)</f>
        <v>0.08056989619918703</v>
      </c>
      <c r="G4" s="20">
        <v>1066538.94</v>
      </c>
      <c r="H4" s="21">
        <v>406125.63</v>
      </c>
      <c r="I4" s="22">
        <v>24062.72</v>
      </c>
      <c r="J4" s="22">
        <f aca="true" t="shared" si="0" ref="J4:J17">SUM(G4:I4)</f>
        <v>1496727.2899999998</v>
      </c>
      <c r="K4" s="23">
        <f>IF(J$18=0,"0.00%",J4/J$18)</f>
        <v>0.045804616566586034</v>
      </c>
      <c r="L4" s="42">
        <f aca="true" t="shared" si="1" ref="L4:L17">IF((G4+H4)=0,"0.00%",(B4+C4)/(G4+H4)-1)</f>
        <v>0.8437693316679713</v>
      </c>
      <c r="M4" s="43">
        <f>IF(I4=0,"0.00%",D4/I4-1)</f>
        <v>-0.6515630818128624</v>
      </c>
      <c r="N4" s="44">
        <f>IF(J4=0,"0.00%",E4/J4-1)</f>
        <v>0.8197290369443322</v>
      </c>
    </row>
    <row r="5" spans="1:14" ht="15">
      <c r="A5" s="24" t="s">
        <v>15</v>
      </c>
      <c r="B5" s="25">
        <v>3953109.91</v>
      </c>
      <c r="C5" s="26">
        <v>152</v>
      </c>
      <c r="D5" s="26">
        <v>3694159.56</v>
      </c>
      <c r="E5" s="22">
        <f aca="true" t="shared" si="2" ref="E5:E17">SUM(B5:D5)</f>
        <v>7647421.470000001</v>
      </c>
      <c r="F5" s="40">
        <f aca="true" t="shared" si="3" ref="F5:F17">IF(E$18=0,"0.00%",E5/E$18)</f>
        <v>0.22622387011222075</v>
      </c>
      <c r="G5" s="25">
        <v>3771177.87</v>
      </c>
      <c r="H5" s="26">
        <v>0</v>
      </c>
      <c r="I5" s="26">
        <v>3543508.89</v>
      </c>
      <c r="J5" s="22">
        <f t="shared" si="0"/>
        <v>7314686.76</v>
      </c>
      <c r="K5" s="23">
        <f aca="true" t="shared" si="4" ref="K5:K17">IF(J$18=0,"0.00%",J5/J$18)</f>
        <v>0.22385268484446727</v>
      </c>
      <c r="L5" s="42">
        <f t="shared" si="1"/>
        <v>0.04828306865303067</v>
      </c>
      <c r="M5" s="43">
        <f aca="true" t="shared" si="5" ref="M5:M17">IF(I5=0,"0.00%",D5/I5-1)</f>
        <v>0.04251454551874989</v>
      </c>
      <c r="N5" s="44">
        <f aca="true" t="shared" si="6" ref="N5:N17">IF(J5=0,"0.00%",E5/J5-1)</f>
        <v>0.04548857947267737</v>
      </c>
    </row>
    <row r="6" spans="1:14" ht="15">
      <c r="A6" s="24" t="s">
        <v>16</v>
      </c>
      <c r="B6" s="25">
        <v>0</v>
      </c>
      <c r="C6" s="26">
        <v>0</v>
      </c>
      <c r="D6" s="26">
        <v>22169.61</v>
      </c>
      <c r="E6" s="22">
        <f t="shared" si="2"/>
        <v>22169.61</v>
      </c>
      <c r="F6" s="40">
        <f t="shared" si="3"/>
        <v>0.0006558151649877079</v>
      </c>
      <c r="G6" s="25">
        <v>675</v>
      </c>
      <c r="H6" s="26">
        <v>0</v>
      </c>
      <c r="I6" s="26">
        <v>24616.75</v>
      </c>
      <c r="J6" s="22">
        <f t="shared" si="0"/>
        <v>25291.75</v>
      </c>
      <c r="K6" s="23">
        <f t="shared" si="4"/>
        <v>0.0007740080098679517</v>
      </c>
      <c r="L6" s="42">
        <f t="shared" si="1"/>
        <v>-1</v>
      </c>
      <c r="M6" s="43">
        <f t="shared" si="5"/>
        <v>-0.09940954837661342</v>
      </c>
      <c r="N6" s="44">
        <f t="shared" si="6"/>
        <v>-0.12344499688633648</v>
      </c>
    </row>
    <row r="7" spans="1:14" ht="15">
      <c r="A7" s="24" t="s">
        <v>17</v>
      </c>
      <c r="B7" s="25">
        <v>1096705.34</v>
      </c>
      <c r="C7" s="26">
        <v>330089.08</v>
      </c>
      <c r="D7" s="26">
        <v>148882.57</v>
      </c>
      <c r="E7" s="22">
        <f t="shared" si="2"/>
        <v>1575676.9900000002</v>
      </c>
      <c r="F7" s="40">
        <f t="shared" si="3"/>
        <v>0.046611233357924886</v>
      </c>
      <c r="G7" s="25">
        <v>1143129.35</v>
      </c>
      <c r="H7" s="26">
        <v>301064.47</v>
      </c>
      <c r="I7" s="26">
        <v>129861.08</v>
      </c>
      <c r="J7" s="22">
        <f t="shared" si="0"/>
        <v>1574054.9000000001</v>
      </c>
      <c r="K7" s="23">
        <f t="shared" si="4"/>
        <v>0.04817108743253819</v>
      </c>
      <c r="L7" s="42">
        <f t="shared" si="1"/>
        <v>-0.012047828871058264</v>
      </c>
      <c r="M7" s="43">
        <f t="shared" si="5"/>
        <v>0.14647568001128586</v>
      </c>
      <c r="N7" s="44">
        <f t="shared" si="6"/>
        <v>0.0010305167882009858</v>
      </c>
    </row>
    <row r="8" spans="1:14" ht="15">
      <c r="A8" s="24" t="s">
        <v>18</v>
      </c>
      <c r="B8" s="25">
        <v>10893.52</v>
      </c>
      <c r="C8" s="26">
        <v>914.12</v>
      </c>
      <c r="D8" s="26">
        <v>3361.6</v>
      </c>
      <c r="E8" s="22">
        <f t="shared" si="2"/>
        <v>15169.240000000002</v>
      </c>
      <c r="F8" s="40">
        <f t="shared" si="3"/>
        <v>0.00044873218939521894</v>
      </c>
      <c r="G8" s="25">
        <v>4039.09</v>
      </c>
      <c r="H8" s="26">
        <v>12.95</v>
      </c>
      <c r="I8" s="26">
        <v>3921.35</v>
      </c>
      <c r="J8" s="22">
        <f t="shared" si="0"/>
        <v>7973.389999999999</v>
      </c>
      <c r="K8" s="23">
        <f t="shared" si="4"/>
        <v>0.00024401109950086597</v>
      </c>
      <c r="L8" s="42">
        <f t="shared" si="1"/>
        <v>1.9139988746409218</v>
      </c>
      <c r="M8" s="43">
        <f t="shared" si="5"/>
        <v>-0.14274420798959542</v>
      </c>
      <c r="N8" s="44">
        <f t="shared" si="6"/>
        <v>0.9024831345262181</v>
      </c>
    </row>
    <row r="9" spans="1:14" ht="15">
      <c r="A9" s="24" t="s">
        <v>19</v>
      </c>
      <c r="B9" s="25">
        <v>4302.79</v>
      </c>
      <c r="C9" s="26">
        <v>19595.33</v>
      </c>
      <c r="D9" s="26">
        <v>0</v>
      </c>
      <c r="E9" s="22">
        <f t="shared" si="2"/>
        <v>23898.120000000003</v>
      </c>
      <c r="F9" s="40">
        <f t="shared" si="3"/>
        <v>0.0007069474614436629</v>
      </c>
      <c r="G9" s="25">
        <v>31399.87</v>
      </c>
      <c r="H9" s="26">
        <v>29490.22</v>
      </c>
      <c r="I9" s="26">
        <v>22.95</v>
      </c>
      <c r="J9" s="22">
        <f t="shared" si="0"/>
        <v>60913.03999999999</v>
      </c>
      <c r="K9" s="23">
        <f t="shared" si="4"/>
        <v>0.0018641328047844428</v>
      </c>
      <c r="L9" s="42">
        <f t="shared" si="1"/>
        <v>-0.6075203698992726</v>
      </c>
      <c r="M9" s="43">
        <f t="shared" si="5"/>
        <v>-1</v>
      </c>
      <c r="N9" s="44">
        <f t="shared" si="6"/>
        <v>-0.6076682431216698</v>
      </c>
    </row>
    <row r="10" spans="1:14" ht="15">
      <c r="A10" s="24" t="s">
        <v>20</v>
      </c>
      <c r="B10" s="25">
        <v>825957.05</v>
      </c>
      <c r="C10" s="26">
        <v>19803.28</v>
      </c>
      <c r="D10" s="26">
        <v>1685453.08</v>
      </c>
      <c r="E10" s="22">
        <f t="shared" si="2"/>
        <v>2531213.41</v>
      </c>
      <c r="F10" s="40">
        <f t="shared" si="3"/>
        <v>0.07487764286779285</v>
      </c>
      <c r="G10" s="25">
        <v>828853.24</v>
      </c>
      <c r="H10" s="26">
        <v>16048</v>
      </c>
      <c r="I10" s="26">
        <v>1631365.56</v>
      </c>
      <c r="J10" s="22">
        <f t="shared" si="0"/>
        <v>2476266.8</v>
      </c>
      <c r="K10" s="23">
        <f t="shared" si="4"/>
        <v>0.0757816417515625</v>
      </c>
      <c r="L10" s="42">
        <f t="shared" si="1"/>
        <v>0.0010167933946931829</v>
      </c>
      <c r="M10" s="43">
        <f t="shared" si="5"/>
        <v>0.03315475165480386</v>
      </c>
      <c r="N10" s="44">
        <f t="shared" si="6"/>
        <v>0.022189293173094482</v>
      </c>
    </row>
    <row r="11" spans="1:14" ht="15">
      <c r="A11" s="24" t="s">
        <v>21</v>
      </c>
      <c r="B11" s="25">
        <v>2559.1</v>
      </c>
      <c r="C11" s="26">
        <v>27482.16</v>
      </c>
      <c r="D11" s="26">
        <v>3661.27</v>
      </c>
      <c r="E11" s="22">
        <f t="shared" si="2"/>
        <v>33702.53</v>
      </c>
      <c r="F11" s="40">
        <f t="shared" si="3"/>
        <v>0.0009969787593220258</v>
      </c>
      <c r="G11" s="25">
        <v>0</v>
      </c>
      <c r="H11" s="26">
        <v>18630.37</v>
      </c>
      <c r="I11" s="26">
        <v>1008.65</v>
      </c>
      <c r="J11" s="22">
        <f t="shared" si="0"/>
        <v>19639.02</v>
      </c>
      <c r="K11" s="23">
        <f t="shared" si="4"/>
        <v>0.0006010164890115116</v>
      </c>
      <c r="L11" s="42">
        <f t="shared" si="1"/>
        <v>0.6124886408589845</v>
      </c>
      <c r="M11" s="43">
        <f t="shared" si="5"/>
        <v>2.629871610568582</v>
      </c>
      <c r="N11" s="44">
        <f t="shared" si="6"/>
        <v>0.7161003960482752</v>
      </c>
    </row>
    <row r="12" spans="1:14" ht="15">
      <c r="A12" s="24" t="s">
        <v>22</v>
      </c>
      <c r="B12" s="25">
        <v>1293923.97</v>
      </c>
      <c r="C12" s="26">
        <v>628479.22</v>
      </c>
      <c r="D12" s="26">
        <v>36568.99</v>
      </c>
      <c r="E12" s="22">
        <f t="shared" si="2"/>
        <v>1958972.18</v>
      </c>
      <c r="F12" s="40">
        <f t="shared" si="3"/>
        <v>0.0579497638178132</v>
      </c>
      <c r="G12" s="25">
        <v>1504911.15</v>
      </c>
      <c r="H12" s="26">
        <v>993509.32</v>
      </c>
      <c r="I12" s="26">
        <v>19198.17</v>
      </c>
      <c r="J12" s="22">
        <f t="shared" si="0"/>
        <v>2517618.6399999997</v>
      </c>
      <c r="K12" s="23">
        <f t="shared" si="4"/>
        <v>0.07704713960690181</v>
      </c>
      <c r="L12" s="42">
        <f t="shared" si="1"/>
        <v>-0.23055257788533878</v>
      </c>
      <c r="M12" s="43">
        <f t="shared" si="5"/>
        <v>0.9048164486510955</v>
      </c>
      <c r="N12" s="44">
        <f t="shared" si="6"/>
        <v>-0.2218947902292302</v>
      </c>
    </row>
    <row r="13" spans="1:14" ht="15">
      <c r="A13" s="24" t="s">
        <v>23</v>
      </c>
      <c r="B13" s="25">
        <v>251311.98</v>
      </c>
      <c r="C13" s="26">
        <v>165310.51</v>
      </c>
      <c r="D13" s="26">
        <v>12376.68</v>
      </c>
      <c r="E13" s="22">
        <f t="shared" si="2"/>
        <v>428999.17</v>
      </c>
      <c r="F13" s="40">
        <f t="shared" si="3"/>
        <v>0.01269053273617081</v>
      </c>
      <c r="G13" s="25">
        <v>1258460.59</v>
      </c>
      <c r="H13" s="26">
        <v>116368.34</v>
      </c>
      <c r="I13" s="26">
        <v>281.44</v>
      </c>
      <c r="J13" s="22">
        <f t="shared" si="0"/>
        <v>1375110.37</v>
      </c>
      <c r="K13" s="23">
        <f t="shared" si="4"/>
        <v>0.042082751918411446</v>
      </c>
      <c r="L13" s="42">
        <f t="shared" si="1"/>
        <v>-0.6969641233836998</v>
      </c>
      <c r="M13" s="43">
        <f t="shared" si="5"/>
        <v>42.97626492325185</v>
      </c>
      <c r="N13" s="44">
        <f t="shared" si="6"/>
        <v>-0.6880256455341835</v>
      </c>
    </row>
    <row r="14" spans="1:14" ht="15">
      <c r="A14" s="24" t="s">
        <v>24</v>
      </c>
      <c r="B14" s="25">
        <v>11998456.92</v>
      </c>
      <c r="C14" s="26">
        <v>17097.44</v>
      </c>
      <c r="D14" s="26">
        <v>138983.24</v>
      </c>
      <c r="E14" s="22">
        <f t="shared" si="2"/>
        <v>12154537.6</v>
      </c>
      <c r="F14" s="40">
        <f t="shared" si="3"/>
        <v>0.35955211126823156</v>
      </c>
      <c r="G14" s="25">
        <v>11207035.95</v>
      </c>
      <c r="H14" s="26">
        <v>24015.78</v>
      </c>
      <c r="I14" s="26">
        <v>48518.16</v>
      </c>
      <c r="J14" s="22">
        <f t="shared" si="0"/>
        <v>11279569.889999999</v>
      </c>
      <c r="K14" s="23">
        <f t="shared" si="4"/>
        <v>0.34519072198346773</v>
      </c>
      <c r="L14" s="42">
        <f t="shared" si="1"/>
        <v>0.06985121686373019</v>
      </c>
      <c r="M14" s="43">
        <f t="shared" si="5"/>
        <v>1.8645612282081592</v>
      </c>
      <c r="N14" s="44">
        <f t="shared" si="6"/>
        <v>0.07757101720480586</v>
      </c>
    </row>
    <row r="15" spans="1:14" ht="15">
      <c r="A15" s="24" t="s">
        <v>25</v>
      </c>
      <c r="B15" s="25">
        <v>29152.74</v>
      </c>
      <c r="C15" s="26">
        <v>191408.34</v>
      </c>
      <c r="D15" s="26">
        <v>7523.58</v>
      </c>
      <c r="E15" s="22">
        <f t="shared" si="2"/>
        <v>228084.65999999997</v>
      </c>
      <c r="F15" s="40">
        <f t="shared" si="3"/>
        <v>0.006747136234199215</v>
      </c>
      <c r="G15" s="25">
        <v>8493.49</v>
      </c>
      <c r="H15" s="26">
        <v>336282.78</v>
      </c>
      <c r="I15" s="26">
        <v>45742.23</v>
      </c>
      <c r="J15" s="22">
        <f t="shared" si="0"/>
        <v>390518.5</v>
      </c>
      <c r="K15" s="23">
        <f t="shared" si="4"/>
        <v>0.01195110844451719</v>
      </c>
      <c r="L15" s="42">
        <f t="shared" si="1"/>
        <v>-0.36027766644148684</v>
      </c>
      <c r="M15" s="43">
        <f t="shared" si="5"/>
        <v>-0.8355222296770403</v>
      </c>
      <c r="N15" s="44">
        <f t="shared" si="6"/>
        <v>-0.4159440333812612</v>
      </c>
    </row>
    <row r="16" spans="1:14" ht="15">
      <c r="A16" s="24" t="s">
        <v>26</v>
      </c>
      <c r="B16" s="25">
        <v>2379747.19</v>
      </c>
      <c r="C16" s="26">
        <v>8549.65</v>
      </c>
      <c r="D16" s="27">
        <v>2071151.05</v>
      </c>
      <c r="E16" s="22">
        <f t="shared" si="2"/>
        <v>4459447.89</v>
      </c>
      <c r="F16" s="40">
        <f t="shared" si="3"/>
        <v>0.13191813269310718</v>
      </c>
      <c r="G16" s="25">
        <v>2101224.63</v>
      </c>
      <c r="H16" s="26">
        <v>22504.75</v>
      </c>
      <c r="I16" s="27">
        <v>2012476.78</v>
      </c>
      <c r="J16" s="22">
        <f t="shared" si="0"/>
        <v>4136206.16</v>
      </c>
      <c r="K16" s="23">
        <f t="shared" si="4"/>
        <v>0.1265810668816971</v>
      </c>
      <c r="L16" s="42">
        <f t="shared" si="1"/>
        <v>0.12457682343689203</v>
      </c>
      <c r="M16" s="43">
        <f t="shared" si="5"/>
        <v>0.029155253160237704</v>
      </c>
      <c r="N16" s="44">
        <f t="shared" si="6"/>
        <v>0.07814932754705817</v>
      </c>
    </row>
    <row r="17" spans="1:14" ht="15.75" thickBot="1">
      <c r="A17" s="28" t="s">
        <v>27</v>
      </c>
      <c r="B17" s="29">
        <v>926.93</v>
      </c>
      <c r="C17" s="30">
        <v>804.11</v>
      </c>
      <c r="D17" s="30">
        <v>0</v>
      </c>
      <c r="E17" s="22">
        <f t="shared" si="2"/>
        <v>1731.04</v>
      </c>
      <c r="F17" s="40">
        <f t="shared" si="3"/>
        <v>5.1207138204069526E-05</v>
      </c>
      <c r="G17" s="29">
        <v>1764.92</v>
      </c>
      <c r="H17" s="30">
        <v>0</v>
      </c>
      <c r="I17" s="30">
        <v>0</v>
      </c>
      <c r="J17" s="22">
        <f t="shared" si="0"/>
        <v>1764.92</v>
      </c>
      <c r="K17" s="23">
        <f t="shared" si="4"/>
        <v>5.401216668582227E-05</v>
      </c>
      <c r="L17" s="42">
        <f t="shared" si="1"/>
        <v>-0.019196337511048767</v>
      </c>
      <c r="M17" s="43" t="str">
        <f t="shared" si="5"/>
        <v>0.00%</v>
      </c>
      <c r="N17" s="44">
        <f t="shared" si="6"/>
        <v>-0.019196337511048767</v>
      </c>
    </row>
    <row r="18" spans="1:14" ht="16.5" thickBot="1" thickTop="1">
      <c r="A18" s="31" t="s">
        <v>28</v>
      </c>
      <c r="B18" s="32">
        <f>SUM(B4:B17)</f>
        <v>24077803.17</v>
      </c>
      <c r="C18" s="32">
        <f>SUM(C4:C17)</f>
        <v>1894183.28</v>
      </c>
      <c r="D18" s="32">
        <f>SUM(D4:D17)</f>
        <v>7832675.569999999</v>
      </c>
      <c r="E18" s="32">
        <f>SUM(E4:E17)</f>
        <v>33804662.019999996</v>
      </c>
      <c r="F18" s="41">
        <f>IF(E$18=0,"0.00%",E18/E$18)</f>
        <v>1</v>
      </c>
      <c r="G18" s="34">
        <f>SUM(G4:G17)</f>
        <v>22927704.089999996</v>
      </c>
      <c r="H18" s="34">
        <f>SUM(H4:H17)</f>
        <v>2264052.6100000003</v>
      </c>
      <c r="I18" s="32">
        <f>SUM(I4:I17)</f>
        <v>7484584.730000002</v>
      </c>
      <c r="J18" s="32">
        <f>SUM(J4:J17)</f>
        <v>32676341.430000003</v>
      </c>
      <c r="K18" s="33">
        <f>IF(J$18=0,"0.00%",J18/J$18)</f>
        <v>1</v>
      </c>
      <c r="L18" s="45">
        <f>IF(H18=0,"0.00%",(B18+C18)/(G18+H18)-1)</f>
        <v>0.0309716293028508</v>
      </c>
      <c r="M18" s="46">
        <f>IF(I18=0,"0.00%",D18/I18-1)</f>
        <v>0.04650770250549319</v>
      </c>
      <c r="N18" s="41">
        <f>IF(J18=0,"0.00%",E18/J18-1)</f>
        <v>0.03453019954565928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 t="s">
        <v>33</v>
      </c>
      <c r="D20" s="47"/>
      <c r="E20" s="5"/>
      <c r="F20" s="6"/>
      <c r="G20" s="5"/>
      <c r="H20" s="39" t="s">
        <v>31</v>
      </c>
      <c r="I20" s="47"/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35815309.07</v>
      </c>
      <c r="C23" s="21">
        <v>5553238.67</v>
      </c>
      <c r="D23" s="21">
        <v>174297.97</v>
      </c>
      <c r="E23" s="22">
        <f aca="true" t="shared" si="7" ref="E23:E36">SUM(B23:D23)</f>
        <v>41542845.71</v>
      </c>
      <c r="F23" s="23">
        <f>IF(E$37=0,"0.00%",E23/E$37)</f>
        <v>0.0930656599873691</v>
      </c>
      <c r="G23" s="20">
        <v>14215875.02</v>
      </c>
      <c r="H23" s="21">
        <v>4355035.44</v>
      </c>
      <c r="I23" s="21">
        <v>194456.93</v>
      </c>
      <c r="J23" s="22">
        <f aca="true" t="shared" si="8" ref="J23:J36">SUM(G23:I23)</f>
        <v>18765367.39</v>
      </c>
      <c r="K23" s="23">
        <f>IF(J$37=0,"0.00%",J23/J$37)</f>
        <v>0.04476920974436835</v>
      </c>
      <c r="L23" s="42">
        <f aca="true" t="shared" si="9" ref="L23:L36">IF((G23+H23)=0,"0.00",(B23+C23)/(G23+H23)-1)</f>
        <v>1.2275993322515864</v>
      </c>
      <c r="M23" s="43">
        <f>IF(I23=0,"0.00%",D23/I23-1)</f>
        <v>-0.10366799475853083</v>
      </c>
      <c r="N23" s="44">
        <f>IF(J23=0,"0.00%",E23/J23-1)</f>
        <v>1.2138040170819164</v>
      </c>
    </row>
    <row r="24" spans="1:14" ht="15">
      <c r="A24" s="24" t="s">
        <v>15</v>
      </c>
      <c r="B24" s="25">
        <v>43680513.07</v>
      </c>
      <c r="C24" s="26">
        <v>3043.5</v>
      </c>
      <c r="D24" s="26">
        <v>45605302.44</v>
      </c>
      <c r="E24" s="22">
        <f t="shared" si="7"/>
        <v>89288859.00999999</v>
      </c>
      <c r="F24" s="23">
        <f aca="true" t="shared" si="10" ref="F24:F36">IF(E$37=0,"0.00%",E24/E$37)</f>
        <v>0.20002786162731548</v>
      </c>
      <c r="G24" s="25">
        <v>42242028.87</v>
      </c>
      <c r="H24" s="26">
        <v>1336.38</v>
      </c>
      <c r="I24" s="26">
        <v>44415246.29</v>
      </c>
      <c r="J24" s="22">
        <f t="shared" si="8"/>
        <v>86658611.53999999</v>
      </c>
      <c r="K24" s="23">
        <f aca="true" t="shared" si="11" ref="K24:K36">IF(J$37=0,"0.00%",J24/J$37)</f>
        <v>0.20674455637129943</v>
      </c>
      <c r="L24" s="42">
        <f t="shared" si="9"/>
        <v>0.03409272228850191</v>
      </c>
      <c r="M24" s="43">
        <f aca="true" t="shared" si="12" ref="M24:M37">IF(I24=0,"0.00%",D24/I24-1)</f>
        <v>0.02679386583223642</v>
      </c>
      <c r="N24" s="44">
        <f aca="true" t="shared" si="13" ref="N24:N36">IF(J24=0,"0.00%",E24/J24-1)</f>
        <v>0.030351830282740355</v>
      </c>
    </row>
    <row r="25" spans="1:14" ht="15">
      <c r="A25" s="24" t="s">
        <v>16</v>
      </c>
      <c r="B25" s="25">
        <v>16923.97</v>
      </c>
      <c r="C25" s="26">
        <v>0</v>
      </c>
      <c r="D25" s="26">
        <v>234954.33</v>
      </c>
      <c r="E25" s="22">
        <f>SUM(B25:D25)</f>
        <v>251878.3</v>
      </c>
      <c r="F25" s="23">
        <f t="shared" si="10"/>
        <v>0.0005642661167131814</v>
      </c>
      <c r="G25" s="25">
        <v>9604.52</v>
      </c>
      <c r="H25" s="26">
        <v>0</v>
      </c>
      <c r="I25" s="26">
        <v>242209.6</v>
      </c>
      <c r="J25" s="22">
        <f t="shared" si="8"/>
        <v>251814.12</v>
      </c>
      <c r="K25" s="23">
        <f t="shared" si="11"/>
        <v>0.0006007619739372202</v>
      </c>
      <c r="L25" s="42">
        <f t="shared" si="9"/>
        <v>0.7620838938333201</v>
      </c>
      <c r="M25" s="43">
        <f>IF(I25=0,"0.00%",D25/I25-1)</f>
        <v>-0.029954510473573337</v>
      </c>
      <c r="N25" s="44">
        <f t="shared" si="13"/>
        <v>0.00025487053704531526</v>
      </c>
    </row>
    <row r="26" spans="1:14" ht="15">
      <c r="A26" s="24" t="s">
        <v>17</v>
      </c>
      <c r="B26" s="25">
        <v>16019866.07</v>
      </c>
      <c r="C26" s="26">
        <v>4204747.8</v>
      </c>
      <c r="D26" s="26">
        <v>1854706.97</v>
      </c>
      <c r="E26" s="22">
        <f t="shared" si="7"/>
        <v>22079320.84</v>
      </c>
      <c r="F26" s="23">
        <f t="shared" si="10"/>
        <v>0.049462826412800226</v>
      </c>
      <c r="G26" s="25">
        <v>17718572.15</v>
      </c>
      <c r="H26" s="26">
        <v>3404063.93</v>
      </c>
      <c r="I26" s="26">
        <v>1340188.37</v>
      </c>
      <c r="J26" s="22">
        <f t="shared" si="8"/>
        <v>22462824.45</v>
      </c>
      <c r="K26" s="23">
        <f t="shared" si="11"/>
        <v>0.05359036561090082</v>
      </c>
      <c r="L26" s="42">
        <f t="shared" si="9"/>
        <v>-0.04251468455920093</v>
      </c>
      <c r="M26" s="43">
        <f>IF(I26=0,"0.00%",D25/I26-1)</f>
        <v>-0.82468559251861</v>
      </c>
      <c r="N26" s="44">
        <f t="shared" si="13"/>
        <v>-0.017072813387899677</v>
      </c>
    </row>
    <row r="27" spans="1:14" ht="15">
      <c r="A27" s="24" t="s">
        <v>18</v>
      </c>
      <c r="B27" s="25">
        <v>101054.47</v>
      </c>
      <c r="C27" s="26">
        <v>14008.95</v>
      </c>
      <c r="D27" s="26">
        <v>72490.74</v>
      </c>
      <c r="E27" s="22">
        <f t="shared" si="7"/>
        <v>187554.16</v>
      </c>
      <c r="F27" s="23">
        <f t="shared" si="10"/>
        <v>0.00042016504612188784</v>
      </c>
      <c r="G27" s="25">
        <v>40955.69</v>
      </c>
      <c r="H27" s="26">
        <v>1592.85</v>
      </c>
      <c r="I27" s="26">
        <v>68463.4</v>
      </c>
      <c r="J27" s="22">
        <f t="shared" si="8"/>
        <v>111011.94</v>
      </c>
      <c r="K27" s="23">
        <f t="shared" si="11"/>
        <v>0.0002648451651758061</v>
      </c>
      <c r="L27" s="42">
        <f t="shared" si="9"/>
        <v>1.7042859754999817</v>
      </c>
      <c r="M27" s="43">
        <f t="shared" si="12"/>
        <v>0.05882471510325238</v>
      </c>
      <c r="N27" s="44">
        <f t="shared" si="13"/>
        <v>0.6894953822084364</v>
      </c>
    </row>
    <row r="28" spans="1:14" ht="15">
      <c r="A28" s="24" t="s">
        <v>19</v>
      </c>
      <c r="B28" s="25">
        <v>299266.01</v>
      </c>
      <c r="C28" s="26">
        <v>186803.62</v>
      </c>
      <c r="D28" s="26">
        <v>2726.81</v>
      </c>
      <c r="E28" s="22">
        <f t="shared" si="7"/>
        <v>488796.44</v>
      </c>
      <c r="F28" s="23">
        <f t="shared" si="10"/>
        <v>0.0010950179871073752</v>
      </c>
      <c r="G28" s="25">
        <v>169646.31</v>
      </c>
      <c r="H28" s="26">
        <v>88294.14</v>
      </c>
      <c r="I28" s="26">
        <v>22.95</v>
      </c>
      <c r="J28" s="22">
        <f t="shared" si="8"/>
        <v>257963.40000000002</v>
      </c>
      <c r="K28" s="23">
        <f t="shared" si="11"/>
        <v>0.0006154325316926498</v>
      </c>
      <c r="L28" s="42">
        <f t="shared" si="9"/>
        <v>0.8844257657145282</v>
      </c>
      <c r="M28" s="43">
        <f t="shared" si="12"/>
        <v>117.8152505446623</v>
      </c>
      <c r="N28" s="44">
        <f t="shared" si="13"/>
        <v>0.8948286462343107</v>
      </c>
    </row>
    <row r="29" spans="1:14" ht="15">
      <c r="A29" s="24" t="s">
        <v>20</v>
      </c>
      <c r="B29" s="25">
        <v>11203365.64</v>
      </c>
      <c r="C29" s="26">
        <v>316014.69</v>
      </c>
      <c r="D29" s="26">
        <v>24504613.47</v>
      </c>
      <c r="E29" s="22">
        <f t="shared" si="7"/>
        <v>36023993.8</v>
      </c>
      <c r="F29" s="23">
        <f t="shared" si="10"/>
        <v>0.0807021450042569</v>
      </c>
      <c r="G29" s="25">
        <v>10068583.63</v>
      </c>
      <c r="H29" s="26">
        <v>309293.17</v>
      </c>
      <c r="I29" s="26">
        <v>23762678.3</v>
      </c>
      <c r="J29" s="22">
        <f t="shared" si="8"/>
        <v>34140555.1</v>
      </c>
      <c r="K29" s="23">
        <f t="shared" si="11"/>
        <v>0.08145034628395115</v>
      </c>
      <c r="L29" s="42">
        <f t="shared" si="9"/>
        <v>0.10999393729553608</v>
      </c>
      <c r="M29" s="43">
        <f t="shared" si="12"/>
        <v>0.03122270817427175</v>
      </c>
      <c r="N29" s="44">
        <f t="shared" si="13"/>
        <v>0.0551671961537612</v>
      </c>
    </row>
    <row r="30" spans="1:14" ht="15">
      <c r="A30" s="24" t="s">
        <v>21</v>
      </c>
      <c r="B30" s="25">
        <v>49809.52</v>
      </c>
      <c r="C30" s="26">
        <v>321676.54</v>
      </c>
      <c r="D30" s="26">
        <v>57089.75</v>
      </c>
      <c r="E30" s="22">
        <f t="shared" si="7"/>
        <v>428575.81</v>
      </c>
      <c r="F30" s="23">
        <f t="shared" si="10"/>
        <v>0.0009601097356378309</v>
      </c>
      <c r="G30" s="25">
        <v>2718.2</v>
      </c>
      <c r="H30" s="26">
        <v>183389.49</v>
      </c>
      <c r="I30" s="26">
        <v>10497.5</v>
      </c>
      <c r="J30" s="22">
        <f t="shared" si="8"/>
        <v>196605.19</v>
      </c>
      <c r="K30" s="23">
        <f t="shared" si="11"/>
        <v>0.0004690480503265751</v>
      </c>
      <c r="L30" s="42">
        <f t="shared" si="9"/>
        <v>0.9960811936357923</v>
      </c>
      <c r="M30" s="43">
        <f t="shared" si="12"/>
        <v>4.4384139080733505</v>
      </c>
      <c r="N30" s="44">
        <f t="shared" si="13"/>
        <v>1.1798804497480457</v>
      </c>
    </row>
    <row r="31" spans="1:14" ht="15">
      <c r="A31" s="24" t="s">
        <v>22</v>
      </c>
      <c r="B31" s="25">
        <v>19345105.75</v>
      </c>
      <c r="C31" s="26">
        <v>12632276.71</v>
      </c>
      <c r="D31" s="26">
        <v>347602.38</v>
      </c>
      <c r="E31" s="22">
        <f t="shared" si="7"/>
        <v>32324984.84</v>
      </c>
      <c r="F31" s="23">
        <f t="shared" si="10"/>
        <v>0.07241550252038091</v>
      </c>
      <c r="G31" s="25">
        <v>20612299.53</v>
      </c>
      <c r="H31" s="26">
        <v>15113518.72</v>
      </c>
      <c r="I31" s="26">
        <v>523173.78</v>
      </c>
      <c r="J31" s="22">
        <f t="shared" si="8"/>
        <v>36248992.03</v>
      </c>
      <c r="K31" s="23">
        <f t="shared" si="11"/>
        <v>0.08648051985797048</v>
      </c>
      <c r="L31" s="42">
        <f t="shared" si="9"/>
        <v>-0.10492232154822656</v>
      </c>
      <c r="M31" s="43">
        <f t="shared" si="12"/>
        <v>-0.3355890656446888</v>
      </c>
      <c r="N31" s="44">
        <f t="shared" si="13"/>
        <v>-0.10825148425513342</v>
      </c>
    </row>
    <row r="32" spans="1:14" ht="15">
      <c r="A32" s="24" t="s">
        <v>23</v>
      </c>
      <c r="B32" s="25">
        <v>5902339.95</v>
      </c>
      <c r="C32" s="26">
        <v>2236454.72</v>
      </c>
      <c r="D32" s="26">
        <v>162770.37</v>
      </c>
      <c r="E32" s="22">
        <f t="shared" si="7"/>
        <v>8301565.04</v>
      </c>
      <c r="F32" s="23">
        <f t="shared" si="10"/>
        <v>0.01859744117600725</v>
      </c>
      <c r="G32" s="25">
        <v>23520630.87</v>
      </c>
      <c r="H32" s="26">
        <v>1230716.34</v>
      </c>
      <c r="I32" s="26">
        <v>20050</v>
      </c>
      <c r="J32" s="22">
        <f t="shared" si="8"/>
        <v>24771397.21</v>
      </c>
      <c r="K32" s="23">
        <f t="shared" si="11"/>
        <v>0.059098010409672615</v>
      </c>
      <c r="L32" s="42">
        <f t="shared" si="9"/>
        <v>-0.6711777100071636</v>
      </c>
      <c r="M32" s="43">
        <f t="shared" si="12"/>
        <v>7.118222942643392</v>
      </c>
      <c r="N32" s="44">
        <f t="shared" si="13"/>
        <v>-0.6648729593400275</v>
      </c>
    </row>
    <row r="33" spans="1:14" ht="15">
      <c r="A33" s="24" t="s">
        <v>24</v>
      </c>
      <c r="B33" s="25">
        <v>165251744.71</v>
      </c>
      <c r="C33" s="26">
        <v>272791.21</v>
      </c>
      <c r="D33" s="26">
        <v>939470.71</v>
      </c>
      <c r="E33" s="22">
        <f t="shared" si="7"/>
        <v>166464006.63000003</v>
      </c>
      <c r="F33" s="23">
        <f t="shared" si="10"/>
        <v>0.3729181854634853</v>
      </c>
      <c r="G33" s="25">
        <v>138041803.48</v>
      </c>
      <c r="H33" s="26">
        <v>7000245.32</v>
      </c>
      <c r="I33" s="26">
        <v>2988313.16</v>
      </c>
      <c r="J33" s="22">
        <f t="shared" si="8"/>
        <v>148030361.95999998</v>
      </c>
      <c r="K33" s="23">
        <f t="shared" si="11"/>
        <v>0.35316134160280915</v>
      </c>
      <c r="L33" s="42">
        <f t="shared" si="9"/>
        <v>0.14121757993258588</v>
      </c>
      <c r="M33" s="43">
        <f t="shared" si="12"/>
        <v>-0.6856183874651209</v>
      </c>
      <c r="N33" s="44">
        <f t="shared" si="13"/>
        <v>0.12452610684679066</v>
      </c>
    </row>
    <row r="34" spans="1:14" ht="15">
      <c r="A34" s="24" t="s">
        <v>25</v>
      </c>
      <c r="B34" s="25">
        <v>153589.44</v>
      </c>
      <c r="C34" s="26">
        <v>2813908.85</v>
      </c>
      <c r="D34" s="26">
        <v>204677.81</v>
      </c>
      <c r="E34" s="22">
        <f t="shared" si="7"/>
        <v>3172176.1</v>
      </c>
      <c r="F34" s="23">
        <f t="shared" si="10"/>
        <v>0.00710641404788489</v>
      </c>
      <c r="G34" s="25">
        <v>69427.95</v>
      </c>
      <c r="H34" s="26">
        <v>4940093.01</v>
      </c>
      <c r="I34" s="26">
        <v>874867.87</v>
      </c>
      <c r="J34" s="22">
        <f t="shared" si="8"/>
        <v>5884388.83</v>
      </c>
      <c r="K34" s="23">
        <f t="shared" si="11"/>
        <v>0.014038597394478632</v>
      </c>
      <c r="L34" s="42">
        <f t="shared" si="9"/>
        <v>-0.4076283313923893</v>
      </c>
      <c r="M34" s="43">
        <f t="shared" si="12"/>
        <v>-0.7660471746436408</v>
      </c>
      <c r="N34" s="44">
        <f t="shared" si="13"/>
        <v>-0.46091664034376867</v>
      </c>
    </row>
    <row r="35" spans="1:14" ht="15">
      <c r="A35" s="24" t="s">
        <v>26</v>
      </c>
      <c r="B35" s="25">
        <v>24564561.58</v>
      </c>
      <c r="C35" s="26">
        <v>92000.78</v>
      </c>
      <c r="D35" s="26">
        <v>21150900.51</v>
      </c>
      <c r="E35" s="22">
        <f t="shared" si="7"/>
        <v>45807462.870000005</v>
      </c>
      <c r="F35" s="23">
        <f t="shared" si="10"/>
        <v>0.10261939670919705</v>
      </c>
      <c r="G35" s="25">
        <v>20420886.79</v>
      </c>
      <c r="H35" s="26">
        <v>293550.75</v>
      </c>
      <c r="I35" s="26">
        <v>20645669.17</v>
      </c>
      <c r="J35" s="22">
        <f t="shared" si="8"/>
        <v>41360106.71</v>
      </c>
      <c r="K35" s="23">
        <f t="shared" si="11"/>
        <v>0.09867428938994233</v>
      </c>
      <c r="L35" s="42">
        <f t="shared" si="9"/>
        <v>0.19030807920261794</v>
      </c>
      <c r="M35" s="43">
        <f t="shared" si="12"/>
        <v>0.024471541021017007</v>
      </c>
      <c r="N35" s="44">
        <f t="shared" si="13"/>
        <v>0.10752767615381242</v>
      </c>
    </row>
    <row r="36" spans="1:14" ht="15.75" thickBot="1">
      <c r="A36" s="28" t="s">
        <v>27</v>
      </c>
      <c r="B36" s="29">
        <v>19286.73</v>
      </c>
      <c r="C36" s="26">
        <v>804.11</v>
      </c>
      <c r="D36" s="26">
        <v>0</v>
      </c>
      <c r="E36" s="22">
        <f t="shared" si="7"/>
        <v>20090.84</v>
      </c>
      <c r="F36" s="23">
        <f t="shared" si="10"/>
        <v>4.5008165722517E-05</v>
      </c>
      <c r="G36" s="29">
        <v>17887.82</v>
      </c>
      <c r="H36" s="26">
        <v>0</v>
      </c>
      <c r="I36" s="26">
        <v>0</v>
      </c>
      <c r="J36" s="22">
        <f t="shared" si="8"/>
        <v>17887.82</v>
      </c>
      <c r="K36" s="23">
        <f t="shared" si="11"/>
        <v>4.2675613474866644E-05</v>
      </c>
      <c r="L36" s="42">
        <f t="shared" si="9"/>
        <v>0.12315754518996735</v>
      </c>
      <c r="M36" s="43" t="str">
        <f t="shared" si="12"/>
        <v>0.00%</v>
      </c>
      <c r="N36" s="44">
        <f t="shared" si="13"/>
        <v>0.12315754518996735</v>
      </c>
    </row>
    <row r="37" spans="1:14" ht="16.5" thickBot="1" thickTop="1">
      <c r="A37" s="31" t="s">
        <v>28</v>
      </c>
      <c r="B37" s="32">
        <f>SUM(B23:B36)</f>
        <v>322422735.98</v>
      </c>
      <c r="C37" s="32">
        <f>SUM(C23:C36)</f>
        <v>28647770.15</v>
      </c>
      <c r="D37" s="32">
        <f>SUM(D23:D36)</f>
        <v>95311604.25999999</v>
      </c>
      <c r="E37" s="32">
        <f>SUM(E23:E36)</f>
        <v>446382110.39000005</v>
      </c>
      <c r="F37" s="33">
        <f>IF(E$37=0,"0.00%",E37/E$37)</f>
        <v>1</v>
      </c>
      <c r="G37" s="34">
        <f>SUM(G23:G36)</f>
        <v>287150920.83</v>
      </c>
      <c r="H37" s="34">
        <f>SUM(H23:H36)</f>
        <v>36921129.54</v>
      </c>
      <c r="I37" s="32">
        <f>SUM(I23:I36)</f>
        <v>95085837.32000001</v>
      </c>
      <c r="J37" s="32">
        <f>SUM(J23:J36)</f>
        <v>419157887.68999994</v>
      </c>
      <c r="K37" s="33">
        <f>IF(J$37=0,"0.00%",J37/J$37)</f>
        <v>1</v>
      </c>
      <c r="L37" s="45">
        <f>IF(H37=0,"0.00%",(B37+C37)/(G37+H37)-1)</f>
        <v>0.08331004086645333</v>
      </c>
      <c r="M37" s="46">
        <f t="shared" si="12"/>
        <v>0.0023743487606906477</v>
      </c>
      <c r="N37" s="41">
        <f>IF(J37=0,"0.00%",E37/J37-1)</f>
        <v>0.06494980411804763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Nov 17-18</oddHeader>
    <oddFooter>&amp;LStatistics and Reference Materials/National Airport (Nov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2017-01-24T19:39:30Z</cp:lastPrinted>
  <dcterms:created xsi:type="dcterms:W3CDTF">2008-03-06T19:16:26Z</dcterms:created>
  <dcterms:modified xsi:type="dcterms:W3CDTF">2019-01-28T12:30:17Z</dcterms:modified>
  <cp:category/>
  <cp:version/>
  <cp:contentType/>
  <cp:contentStatus/>
</cp:coreProperties>
</file>