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40" windowHeight="93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'Sheet1'!$A$1:$N$37</definedName>
  </definedNames>
  <calcPr fullCalcOnLoad="1"/>
</workbook>
</file>

<file path=xl/sharedStrings.xml><?xml version="1.0" encoding="utf-8"?>
<sst xmlns="http://schemas.openxmlformats.org/spreadsheetml/2006/main" count="89" uniqueCount="34">
  <si>
    <t>National Gross Sales -Airport</t>
  </si>
  <si>
    <t>Variance</t>
  </si>
  <si>
    <t>Department (product lines)</t>
  </si>
  <si>
    <t>Imported (IDNP)</t>
  </si>
  <si>
    <t>Imported (IDP)</t>
  </si>
  <si>
    <t>Domestic</t>
  </si>
  <si>
    <t>Total</t>
  </si>
  <si>
    <t>Sales</t>
  </si>
  <si>
    <t>Imported</t>
  </si>
  <si>
    <t>Rayon (gamme de produits)</t>
  </si>
  <si>
    <t>Importees</t>
  </si>
  <si>
    <t>Nationales</t>
  </si>
  <si>
    <t>Mix %</t>
  </si>
  <si>
    <t>+/- %</t>
  </si>
  <si>
    <t>Accessories (purses, wallets, sunglasses, etc.)</t>
  </si>
  <si>
    <t>Alcohol (liquor, liqueur, wine, coolers)</t>
  </si>
  <si>
    <t>Beer (beer, malt-based coolers)</t>
  </si>
  <si>
    <t>Clothing (including hats, fur, leather)</t>
  </si>
  <si>
    <t>Crafts/arts</t>
  </si>
  <si>
    <t>Electronics, Cameras, Binoculars, etc.</t>
  </si>
  <si>
    <t>Food</t>
  </si>
  <si>
    <t>Glassware, Crystal, China, Figurines, Porcelain</t>
  </si>
  <si>
    <t>Jewellery, Watches, Clocks</t>
  </si>
  <si>
    <t>Office and Travel Supplies</t>
  </si>
  <si>
    <t xml:space="preserve">Perfume, Cosmetics, Skincare </t>
  </si>
  <si>
    <t>Souvenirs (no clothing)</t>
  </si>
  <si>
    <t>Tobacco, Cigars, Loose Tobacco</t>
  </si>
  <si>
    <t>Other</t>
  </si>
  <si>
    <t>TOTAL / TOTAUX</t>
  </si>
  <si>
    <t>National Gross Sales - Airport</t>
  </si>
  <si>
    <t>May 17</t>
  </si>
  <si>
    <t>Jan - May 17</t>
  </si>
  <si>
    <t>May 18</t>
  </si>
  <si>
    <t>Jan - May 18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</si>
</sst>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39">
    <font>
      <sz val="10"/>
      <name val="Arial"/>
      <family val="0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17" fontId="1" fillId="0" borderId="10" xfId="0" applyNumberFormat="1" applyFont="1" applyBorder="1" applyAlignment="1">
      <alignment/>
    </xf>
    <xf numFmtId="17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9" xfId="0" applyFont="1" applyBorder="1" applyAlignment="1" quotePrefix="1">
      <alignment horizontal="center"/>
    </xf>
    <xf numFmtId="0" fontId="3" fillId="0" borderId="20" xfId="0" applyFont="1" applyBorder="1" applyAlignment="1" quotePrefix="1">
      <alignment horizontal="center"/>
    </xf>
    <xf numFmtId="0" fontId="3" fillId="0" borderId="21" xfId="0" applyFont="1" applyBorder="1" applyAlignment="1" quotePrefix="1">
      <alignment horizontal="center"/>
    </xf>
    <xf numFmtId="0" fontId="3" fillId="0" borderId="22" xfId="0" applyFont="1" applyBorder="1" applyAlignment="1">
      <alignment/>
    </xf>
    <xf numFmtId="164" fontId="4" fillId="0" borderId="23" xfId="0" applyNumberFormat="1" applyFont="1" applyBorder="1" applyAlignment="1">
      <alignment/>
    </xf>
    <xf numFmtId="164" fontId="4" fillId="0" borderId="24" xfId="0" applyNumberFormat="1" applyFont="1" applyBorder="1" applyAlignment="1">
      <alignment/>
    </xf>
    <xf numFmtId="164" fontId="4" fillId="0" borderId="25" xfId="0" applyNumberFormat="1" applyFont="1" applyBorder="1" applyAlignment="1">
      <alignment/>
    </xf>
    <xf numFmtId="10" fontId="4" fillId="0" borderId="26" xfId="57" applyNumberFormat="1" applyFont="1" applyBorder="1" applyAlignment="1">
      <alignment/>
    </xf>
    <xf numFmtId="0" fontId="3" fillId="0" borderId="27" xfId="0" applyFont="1" applyBorder="1" applyAlignment="1">
      <alignment/>
    </xf>
    <xf numFmtId="164" fontId="4" fillId="0" borderId="28" xfId="0" applyNumberFormat="1" applyFont="1" applyBorder="1" applyAlignment="1">
      <alignment/>
    </xf>
    <xf numFmtId="164" fontId="4" fillId="0" borderId="29" xfId="0" applyNumberFormat="1" applyFont="1" applyBorder="1" applyAlignment="1">
      <alignment/>
    </xf>
    <xf numFmtId="164" fontId="4" fillId="0" borderId="30" xfId="0" applyNumberFormat="1" applyFont="1" applyBorder="1" applyAlignment="1">
      <alignment/>
    </xf>
    <xf numFmtId="0" fontId="3" fillId="0" borderId="31" xfId="0" applyFont="1" applyBorder="1" applyAlignment="1">
      <alignment/>
    </xf>
    <xf numFmtId="164" fontId="4" fillId="0" borderId="32" xfId="0" applyNumberFormat="1" applyFont="1" applyBorder="1" applyAlignment="1">
      <alignment/>
    </xf>
    <xf numFmtId="164" fontId="4" fillId="0" borderId="33" xfId="0" applyNumberFormat="1" applyFont="1" applyBorder="1" applyAlignment="1">
      <alignment/>
    </xf>
    <xf numFmtId="0" fontId="3" fillId="33" borderId="10" xfId="0" applyFont="1" applyFill="1" applyBorder="1" applyAlignment="1">
      <alignment/>
    </xf>
    <xf numFmtId="164" fontId="3" fillId="33" borderId="34" xfId="0" applyNumberFormat="1" applyFont="1" applyFill="1" applyBorder="1" applyAlignment="1">
      <alignment/>
    </xf>
    <xf numFmtId="10" fontId="3" fillId="33" borderId="35" xfId="57" applyNumberFormat="1" applyFont="1" applyFill="1" applyBorder="1" applyAlignment="1">
      <alignment/>
    </xf>
    <xf numFmtId="164" fontId="3" fillId="33" borderId="36" xfId="0" applyNumberFormat="1" applyFont="1" applyFill="1" applyBorder="1" applyAlignment="1">
      <alignment/>
    </xf>
    <xf numFmtId="0" fontId="4" fillId="0" borderId="37" xfId="0" applyFont="1" applyBorder="1" applyAlignment="1">
      <alignment/>
    </xf>
    <xf numFmtId="0" fontId="4" fillId="0" borderId="0" xfId="0" applyFont="1" applyAlignment="1">
      <alignment/>
    </xf>
    <xf numFmtId="10" fontId="4" fillId="0" borderId="0" xfId="0" applyNumberFormat="1" applyFont="1" applyAlignment="1">
      <alignment/>
    </xf>
    <xf numFmtId="17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0" fontId="4" fillId="0" borderId="26" xfId="57" applyNumberFormat="1" applyFont="1" applyBorder="1" applyAlignment="1">
      <alignment horizontal="right"/>
    </xf>
    <xf numFmtId="10" fontId="3" fillId="33" borderId="35" xfId="57" applyNumberFormat="1" applyFont="1" applyFill="1" applyBorder="1" applyAlignment="1">
      <alignment horizontal="right"/>
    </xf>
    <xf numFmtId="10" fontId="4" fillId="0" borderId="38" xfId="57" applyNumberFormat="1" applyFont="1" applyBorder="1" applyAlignment="1">
      <alignment horizontal="right"/>
    </xf>
    <xf numFmtId="10" fontId="4" fillId="0" borderId="25" xfId="57" applyNumberFormat="1" applyFont="1" applyBorder="1" applyAlignment="1">
      <alignment horizontal="right"/>
    </xf>
    <xf numFmtId="10" fontId="3" fillId="0" borderId="26" xfId="57" applyNumberFormat="1" applyFont="1" applyBorder="1" applyAlignment="1">
      <alignment horizontal="right"/>
    </xf>
    <xf numFmtId="10" fontId="3" fillId="33" borderId="36" xfId="57" applyNumberFormat="1" applyFont="1" applyFill="1" applyBorder="1" applyAlignment="1">
      <alignment horizontal="right"/>
    </xf>
    <xf numFmtId="10" fontId="3" fillId="33" borderId="34" xfId="57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tabSelected="1" view="pageLayout" zoomScaleNormal="75" workbookViewId="0" topLeftCell="A1">
      <selection activeCell="M11" sqref="M11"/>
    </sheetView>
  </sheetViews>
  <sheetFormatPr defaultColWidth="9.140625" defaultRowHeight="12.75"/>
  <cols>
    <col min="1" max="1" width="51.28125" style="0" customWidth="1"/>
    <col min="2" max="2" width="18.00390625" style="0" bestFit="1" customWidth="1"/>
    <col min="3" max="3" width="16.57421875" style="0" bestFit="1" customWidth="1"/>
    <col min="4" max="5" width="17.140625" style="0" bestFit="1" customWidth="1"/>
    <col min="6" max="6" width="9.28125" style="0" bestFit="1" customWidth="1"/>
    <col min="7" max="7" width="18.00390625" style="0" bestFit="1" customWidth="1"/>
    <col min="8" max="9" width="15.7109375" style="0" bestFit="1" customWidth="1"/>
    <col min="10" max="10" width="17.140625" style="0" bestFit="1" customWidth="1"/>
    <col min="11" max="11" width="9.28125" style="0" bestFit="1" customWidth="1"/>
    <col min="12" max="12" width="14.28125" style="0" bestFit="1" customWidth="1"/>
    <col min="13" max="13" width="11.140625" style="0" bestFit="1" customWidth="1"/>
    <col min="14" max="14" width="14.00390625" style="0" customWidth="1"/>
  </cols>
  <sheetData>
    <row r="1" spans="1:14" ht="15" thickBot="1" thickTop="1">
      <c r="A1" s="1" t="s">
        <v>0</v>
      </c>
      <c r="B1" s="2"/>
      <c r="C1" s="4"/>
      <c r="D1" s="4" t="s">
        <v>32</v>
      </c>
      <c r="E1" s="5"/>
      <c r="F1" s="6"/>
      <c r="G1" s="7"/>
      <c r="H1" s="5"/>
      <c r="I1" s="4" t="s">
        <v>30</v>
      </c>
      <c r="J1" s="5"/>
      <c r="K1" s="6"/>
      <c r="L1" s="7"/>
      <c r="M1" s="3" t="s">
        <v>1</v>
      </c>
      <c r="N1" s="6"/>
    </row>
    <row r="2" spans="1:14" ht="14.25" thickTop="1">
      <c r="A2" s="8" t="s">
        <v>2</v>
      </c>
      <c r="B2" s="9" t="s">
        <v>3</v>
      </c>
      <c r="C2" s="9" t="s">
        <v>4</v>
      </c>
      <c r="D2" s="10" t="s">
        <v>5</v>
      </c>
      <c r="E2" s="10" t="s">
        <v>6</v>
      </c>
      <c r="F2" s="11" t="s">
        <v>7</v>
      </c>
      <c r="G2" s="9" t="s">
        <v>3</v>
      </c>
      <c r="H2" s="9" t="s">
        <v>4</v>
      </c>
      <c r="I2" s="10" t="s">
        <v>5</v>
      </c>
      <c r="J2" s="10" t="s">
        <v>6</v>
      </c>
      <c r="K2" s="11" t="s">
        <v>7</v>
      </c>
      <c r="L2" s="9" t="s">
        <v>8</v>
      </c>
      <c r="M2" s="10" t="s">
        <v>5</v>
      </c>
      <c r="N2" s="11" t="s">
        <v>6</v>
      </c>
    </row>
    <row r="3" spans="1:14" ht="14.25" thickBot="1">
      <c r="A3" s="12" t="s">
        <v>9</v>
      </c>
      <c r="B3" s="13"/>
      <c r="C3" s="13" t="s">
        <v>10</v>
      </c>
      <c r="D3" s="14" t="s">
        <v>11</v>
      </c>
      <c r="E3" s="14"/>
      <c r="F3" s="15" t="s">
        <v>12</v>
      </c>
      <c r="G3" s="13" t="s">
        <v>10</v>
      </c>
      <c r="H3" s="13" t="s">
        <v>10</v>
      </c>
      <c r="I3" s="14" t="s">
        <v>11</v>
      </c>
      <c r="J3" s="14"/>
      <c r="K3" s="15" t="s">
        <v>12</v>
      </c>
      <c r="L3" s="16" t="s">
        <v>13</v>
      </c>
      <c r="M3" s="17" t="s">
        <v>13</v>
      </c>
      <c r="N3" s="18" t="s">
        <v>13</v>
      </c>
    </row>
    <row r="4" spans="1:14" ht="14.25" thickTop="1">
      <c r="A4" s="19" t="s">
        <v>14</v>
      </c>
      <c r="B4" s="20">
        <v>3178475.15</v>
      </c>
      <c r="C4" s="21">
        <v>458219.75</v>
      </c>
      <c r="D4" s="22">
        <v>15862.63</v>
      </c>
      <c r="E4" s="22">
        <f>SUM(B4:D4)</f>
        <v>3652557.53</v>
      </c>
      <c r="F4" s="40">
        <f>IF(E$18=0,"0.00%",E4/E$18)</f>
        <v>0.09791395892592429</v>
      </c>
      <c r="G4" s="20">
        <v>1491896.87</v>
      </c>
      <c r="H4" s="21">
        <v>469917.28</v>
      </c>
      <c r="I4" s="22">
        <v>20766.67</v>
      </c>
      <c r="J4" s="22">
        <f>SUM(G4:I4)</f>
        <v>1982580.82</v>
      </c>
      <c r="K4" s="23">
        <f>IF(J$18=0,"0.00%",J4/J$18)</f>
        <v>0.05323958990952253</v>
      </c>
      <c r="L4" s="42">
        <f>IF((G4+H4)=0,"0.00%",(B4+C4)/(G4+H4)-1)</f>
        <v>0.8537407837536495</v>
      </c>
      <c r="M4" s="43">
        <f>IF(I4=0,"0.00%",D4/I4-1)</f>
        <v>-0.2361495608106644</v>
      </c>
      <c r="N4" s="44">
        <f>IF(J4=0,"0.00%",E4/J4-1)</f>
        <v>0.8423246574129573</v>
      </c>
    </row>
    <row r="5" spans="1:14" ht="13.5">
      <c r="A5" s="24" t="s">
        <v>15</v>
      </c>
      <c r="B5" s="25">
        <v>3617606.45</v>
      </c>
      <c r="C5" s="26">
        <v>351</v>
      </c>
      <c r="D5" s="26">
        <v>3721356.78</v>
      </c>
      <c r="E5" s="22">
        <f aca="true" t="shared" si="0" ref="E5:E17">SUM(B5:D5)</f>
        <v>7339314.23</v>
      </c>
      <c r="F5" s="40">
        <f aca="true" t="shared" si="1" ref="F5:F17">IF(E$18=0,"0.00%",E5/E$18)</f>
        <v>0.1967446935902668</v>
      </c>
      <c r="G5" s="25">
        <v>3473512.64</v>
      </c>
      <c r="H5" s="26">
        <v>67.5</v>
      </c>
      <c r="I5" s="26">
        <v>3577698.34</v>
      </c>
      <c r="J5" s="22">
        <f>SUM(G5:I5)</f>
        <v>7051278.48</v>
      </c>
      <c r="K5" s="23">
        <f aca="true" t="shared" si="2" ref="K5:K17">IF(J$18=0,"0.00%",J5/J$18)</f>
        <v>0.18935277231878062</v>
      </c>
      <c r="L5" s="42">
        <f aca="true" t="shared" si="3" ref="L5:L17">IF((G5+H5)=0,"0.00%",(B5+C5)/(G5+H5)-1)</f>
        <v>0.041564410257135975</v>
      </c>
      <c r="M5" s="43">
        <f aca="true" t="shared" si="4" ref="M5:M17">IF(I5=0,"0.00%",D5/I5-1)</f>
        <v>0.04015387166487594</v>
      </c>
      <c r="N5" s="44">
        <f aca="true" t="shared" si="5" ref="N5:N17">IF(J5=0,"0.00%",E5/J5-1)</f>
        <v>0.0408487270524025</v>
      </c>
    </row>
    <row r="6" spans="1:14" ht="13.5">
      <c r="A6" s="24" t="s">
        <v>16</v>
      </c>
      <c r="B6" s="25">
        <v>0</v>
      </c>
      <c r="C6" s="26">
        <v>0</v>
      </c>
      <c r="D6" s="26">
        <v>18302.68</v>
      </c>
      <c r="E6" s="22">
        <f t="shared" si="0"/>
        <v>18302.68</v>
      </c>
      <c r="F6" s="40">
        <f t="shared" si="1"/>
        <v>0.0004906391872092802</v>
      </c>
      <c r="G6" s="25">
        <v>0</v>
      </c>
      <c r="H6" s="26">
        <v>0</v>
      </c>
      <c r="I6" s="26">
        <v>19113.25</v>
      </c>
      <c r="J6" s="22">
        <f>SUM(G6:I6)</f>
        <v>19113.25</v>
      </c>
      <c r="K6" s="23">
        <f t="shared" si="2"/>
        <v>0.000513261089572218</v>
      </c>
      <c r="L6" s="42" t="str">
        <f t="shared" si="3"/>
        <v>0.00%</v>
      </c>
      <c r="M6" s="43">
        <f t="shared" si="4"/>
        <v>-0.04240880017788706</v>
      </c>
      <c r="N6" s="44">
        <f t="shared" si="5"/>
        <v>-0.04240880017788706</v>
      </c>
    </row>
    <row r="7" spans="1:14" ht="13.5">
      <c r="A7" s="24" t="s">
        <v>17</v>
      </c>
      <c r="B7" s="25">
        <v>1152892.78</v>
      </c>
      <c r="C7" s="26">
        <v>329675.21</v>
      </c>
      <c r="D7" s="26">
        <v>140601.32</v>
      </c>
      <c r="E7" s="22">
        <f t="shared" si="0"/>
        <v>1623169.31</v>
      </c>
      <c r="F7" s="40">
        <f t="shared" si="1"/>
        <v>0.043512232687313995</v>
      </c>
      <c r="G7" s="25">
        <v>1512446.44</v>
      </c>
      <c r="H7" s="26">
        <v>291975.08</v>
      </c>
      <c r="I7" s="26">
        <v>70141.09</v>
      </c>
      <c r="J7" s="22">
        <f>SUM(G7:I7)</f>
        <v>1874562.61</v>
      </c>
      <c r="K7" s="23">
        <f t="shared" si="2"/>
        <v>0.05033890351876007</v>
      </c>
      <c r="L7" s="42">
        <f t="shared" si="3"/>
        <v>-0.17836937014584042</v>
      </c>
      <c r="M7" s="43">
        <f t="shared" si="4"/>
        <v>1.004549972063451</v>
      </c>
      <c r="N7" s="44">
        <f t="shared" si="5"/>
        <v>-0.13410771059815385</v>
      </c>
    </row>
    <row r="8" spans="1:14" ht="13.5">
      <c r="A8" s="24" t="s">
        <v>18</v>
      </c>
      <c r="B8" s="25">
        <v>6857.57</v>
      </c>
      <c r="C8" s="26">
        <v>894</v>
      </c>
      <c r="D8" s="26">
        <v>5611.85</v>
      </c>
      <c r="E8" s="22">
        <f t="shared" si="0"/>
        <v>13363.42</v>
      </c>
      <c r="F8" s="40">
        <f t="shared" si="1"/>
        <v>0.00035823264828627497</v>
      </c>
      <c r="G8" s="25">
        <v>4498.85</v>
      </c>
      <c r="H8" s="26">
        <v>194.25</v>
      </c>
      <c r="I8" s="26">
        <v>6480.5</v>
      </c>
      <c r="J8" s="22">
        <f>SUM(G8:I8)</f>
        <v>11173.6</v>
      </c>
      <c r="K8" s="23">
        <f t="shared" si="2"/>
        <v>0.00030005227318452565</v>
      </c>
      <c r="L8" s="42">
        <f t="shared" si="3"/>
        <v>0.6516950416569003</v>
      </c>
      <c r="M8" s="43">
        <f t="shared" si="4"/>
        <v>-0.13404058328832646</v>
      </c>
      <c r="N8" s="44">
        <f t="shared" si="5"/>
        <v>0.1959815994844991</v>
      </c>
    </row>
    <row r="9" spans="1:14" ht="13.5">
      <c r="A9" s="24" t="s">
        <v>19</v>
      </c>
      <c r="B9" s="25">
        <v>41890.16</v>
      </c>
      <c r="C9" s="26">
        <v>15608.69</v>
      </c>
      <c r="D9" s="26">
        <v>0</v>
      </c>
      <c r="E9" s="22">
        <f t="shared" si="0"/>
        <v>57498.850000000006</v>
      </c>
      <c r="F9" s="40">
        <f t="shared" si="1"/>
        <v>0.0015413692983469265</v>
      </c>
      <c r="G9" s="25">
        <v>13580.45</v>
      </c>
      <c r="H9" s="26">
        <v>253.19</v>
      </c>
      <c r="I9" s="26">
        <v>0</v>
      </c>
      <c r="J9" s="22">
        <f aca="true" t="shared" si="6" ref="J9:J17">SUM(G9:I9)</f>
        <v>13833.640000000001</v>
      </c>
      <c r="K9" s="23">
        <f t="shared" si="2"/>
        <v>0.00037148413478345224</v>
      </c>
      <c r="L9" s="42">
        <f t="shared" si="3"/>
        <v>3.156451230478746</v>
      </c>
      <c r="M9" s="43" t="str">
        <f t="shared" si="4"/>
        <v>0.00%</v>
      </c>
      <c r="N9" s="44">
        <f t="shared" si="5"/>
        <v>3.156451230478746</v>
      </c>
    </row>
    <row r="10" spans="1:14" ht="13.5">
      <c r="A10" s="24" t="s">
        <v>20</v>
      </c>
      <c r="B10" s="25">
        <v>982040.89</v>
      </c>
      <c r="C10" s="26">
        <v>27488.72</v>
      </c>
      <c r="D10" s="26">
        <v>1937226.16</v>
      </c>
      <c r="E10" s="22">
        <f t="shared" si="0"/>
        <v>2946755.77</v>
      </c>
      <c r="F10" s="40">
        <f t="shared" si="1"/>
        <v>0.0789935602817214</v>
      </c>
      <c r="G10" s="25">
        <v>905409.58</v>
      </c>
      <c r="H10" s="26">
        <v>24848.61</v>
      </c>
      <c r="I10" s="26">
        <v>1960965.72</v>
      </c>
      <c r="J10" s="22">
        <f t="shared" si="6"/>
        <v>2891223.91</v>
      </c>
      <c r="K10" s="23">
        <f t="shared" si="2"/>
        <v>0.07764000022203699</v>
      </c>
      <c r="L10" s="42">
        <f t="shared" si="3"/>
        <v>0.085214428480334</v>
      </c>
      <c r="M10" s="43">
        <f t="shared" si="4"/>
        <v>-0.012106055581634578</v>
      </c>
      <c r="N10" s="44">
        <f t="shared" si="5"/>
        <v>0.01920704232139525</v>
      </c>
    </row>
    <row r="11" spans="1:14" ht="13.5">
      <c r="A11" s="24" t="s">
        <v>21</v>
      </c>
      <c r="B11" s="25">
        <v>3790.38</v>
      </c>
      <c r="C11" s="26">
        <v>24601.29</v>
      </c>
      <c r="D11" s="26">
        <v>3919.9</v>
      </c>
      <c r="E11" s="22">
        <f t="shared" si="0"/>
        <v>32311.570000000003</v>
      </c>
      <c r="F11" s="40">
        <f t="shared" si="1"/>
        <v>0.0008661749231399863</v>
      </c>
      <c r="G11" s="25">
        <v>0</v>
      </c>
      <c r="H11" s="26">
        <v>18774.44</v>
      </c>
      <c r="I11" s="26">
        <v>349.3</v>
      </c>
      <c r="J11" s="22">
        <f t="shared" si="6"/>
        <v>19123.739999999998</v>
      </c>
      <c r="K11" s="23">
        <f t="shared" si="2"/>
        <v>0.000513542784670101</v>
      </c>
      <c r="L11" s="42">
        <f t="shared" si="3"/>
        <v>0.5122512309288587</v>
      </c>
      <c r="M11" s="43">
        <f t="shared" si="4"/>
        <v>10.222158602920127</v>
      </c>
      <c r="N11" s="44">
        <f t="shared" si="5"/>
        <v>0.6896051713733824</v>
      </c>
    </row>
    <row r="12" spans="1:14" ht="13.5">
      <c r="A12" s="24" t="s">
        <v>22</v>
      </c>
      <c r="B12" s="25">
        <v>1614911.13</v>
      </c>
      <c r="C12" s="26">
        <v>1179662.34</v>
      </c>
      <c r="D12" s="26">
        <v>17344</v>
      </c>
      <c r="E12" s="22">
        <f t="shared" si="0"/>
        <v>2811917.4699999997</v>
      </c>
      <c r="F12" s="40">
        <f t="shared" si="1"/>
        <v>0.07537895553986494</v>
      </c>
      <c r="G12" s="25">
        <v>2120392.38</v>
      </c>
      <c r="H12" s="26">
        <v>1870744.62</v>
      </c>
      <c r="I12" s="26">
        <v>62718.74</v>
      </c>
      <c r="J12" s="22">
        <f t="shared" si="6"/>
        <v>4053855.74</v>
      </c>
      <c r="K12" s="23">
        <f t="shared" si="2"/>
        <v>0.10886094275337738</v>
      </c>
      <c r="L12" s="42">
        <f t="shared" si="3"/>
        <v>-0.29980517581831956</v>
      </c>
      <c r="M12" s="43">
        <f t="shared" si="4"/>
        <v>-0.7234638323410196</v>
      </c>
      <c r="N12" s="44">
        <f t="shared" si="5"/>
        <v>-0.3063597596099955</v>
      </c>
    </row>
    <row r="13" spans="1:14" ht="13.5">
      <c r="A13" s="24" t="s">
        <v>23</v>
      </c>
      <c r="B13" s="25">
        <v>436296.52</v>
      </c>
      <c r="C13" s="26">
        <v>184793.45</v>
      </c>
      <c r="D13" s="26">
        <v>11379.62</v>
      </c>
      <c r="E13" s="22">
        <f t="shared" si="0"/>
        <v>632469.59</v>
      </c>
      <c r="F13" s="40">
        <f t="shared" si="1"/>
        <v>0.016954586190229336</v>
      </c>
      <c r="G13" s="25">
        <v>2160188.05</v>
      </c>
      <c r="H13" s="26">
        <v>91007.12</v>
      </c>
      <c r="I13" s="26">
        <v>4505.65</v>
      </c>
      <c r="J13" s="22">
        <f t="shared" si="6"/>
        <v>2255700.82</v>
      </c>
      <c r="K13" s="23">
        <f t="shared" si="2"/>
        <v>0.06057386685268835</v>
      </c>
      <c r="L13" s="42">
        <f t="shared" si="3"/>
        <v>-0.7241065642478257</v>
      </c>
      <c r="M13" s="43">
        <f t="shared" si="4"/>
        <v>1.5256333714336447</v>
      </c>
      <c r="N13" s="44">
        <f t="shared" si="5"/>
        <v>-0.7196128208172572</v>
      </c>
    </row>
    <row r="14" spans="1:14" ht="13.5">
      <c r="A14" s="24" t="s">
        <v>24</v>
      </c>
      <c r="B14" s="25">
        <v>14303355.17</v>
      </c>
      <c r="C14" s="26">
        <v>23420.82</v>
      </c>
      <c r="D14" s="26">
        <v>49351.75</v>
      </c>
      <c r="E14" s="22">
        <f t="shared" si="0"/>
        <v>14376127.74</v>
      </c>
      <c r="F14" s="40">
        <f t="shared" si="1"/>
        <v>0.38538026286698923</v>
      </c>
      <c r="G14" s="25">
        <v>12059849.29</v>
      </c>
      <c r="H14" s="26">
        <v>1107076.39</v>
      </c>
      <c r="I14" s="26">
        <v>249990.69</v>
      </c>
      <c r="J14" s="22">
        <f t="shared" si="6"/>
        <v>13416916.37</v>
      </c>
      <c r="K14" s="23">
        <f t="shared" si="2"/>
        <v>0.3602935719862152</v>
      </c>
      <c r="L14" s="42">
        <f t="shared" si="3"/>
        <v>0.08808816410058151</v>
      </c>
      <c r="M14" s="43">
        <f t="shared" si="4"/>
        <v>-0.8025856482895423</v>
      </c>
      <c r="N14" s="44">
        <f t="shared" si="5"/>
        <v>0.07149268457428715</v>
      </c>
    </row>
    <row r="15" spans="1:14" ht="13.5">
      <c r="A15" s="24" t="s">
        <v>25</v>
      </c>
      <c r="B15" s="25">
        <v>9982.96</v>
      </c>
      <c r="C15" s="26">
        <v>209687.85</v>
      </c>
      <c r="D15" s="26">
        <v>12770.49</v>
      </c>
      <c r="E15" s="22">
        <f t="shared" si="0"/>
        <v>232441.3</v>
      </c>
      <c r="F15" s="40">
        <f t="shared" si="1"/>
        <v>0.006231044333718802</v>
      </c>
      <c r="G15" s="25">
        <v>6368.67</v>
      </c>
      <c r="H15" s="26">
        <v>389982.49</v>
      </c>
      <c r="I15" s="26">
        <v>83600.85</v>
      </c>
      <c r="J15" s="22">
        <f t="shared" si="6"/>
        <v>479952.01</v>
      </c>
      <c r="K15" s="23">
        <f t="shared" si="2"/>
        <v>0.012888477448627318</v>
      </c>
      <c r="L15" s="42">
        <f t="shared" si="3"/>
        <v>-0.44576720804853953</v>
      </c>
      <c r="M15" s="43">
        <f t="shared" si="4"/>
        <v>-0.8472444957198402</v>
      </c>
      <c r="N15" s="44">
        <f t="shared" si="5"/>
        <v>-0.5156988716434379</v>
      </c>
    </row>
    <row r="16" spans="1:14" ht="13.5">
      <c r="A16" s="24" t="s">
        <v>26</v>
      </c>
      <c r="B16" s="25">
        <v>1937951.69</v>
      </c>
      <c r="C16" s="26">
        <v>0</v>
      </c>
      <c r="D16" s="27">
        <v>1626894.65</v>
      </c>
      <c r="E16" s="22">
        <f t="shared" si="0"/>
        <v>3564846.34</v>
      </c>
      <c r="F16" s="40">
        <f t="shared" si="1"/>
        <v>0.09556268867638931</v>
      </c>
      <c r="G16" s="25">
        <v>1511920.61</v>
      </c>
      <c r="H16" s="26">
        <v>20853</v>
      </c>
      <c r="I16" s="27">
        <v>1634869.4</v>
      </c>
      <c r="J16" s="22">
        <f t="shared" si="6"/>
        <v>3167643.01</v>
      </c>
      <c r="K16" s="23">
        <f t="shared" si="2"/>
        <v>0.08506287013921861</v>
      </c>
      <c r="L16" s="42">
        <f t="shared" si="3"/>
        <v>0.2643430689023931</v>
      </c>
      <c r="M16" s="43">
        <f t="shared" si="4"/>
        <v>-0.004877912572099019</v>
      </c>
      <c r="N16" s="44">
        <f t="shared" si="5"/>
        <v>0.125393969189729</v>
      </c>
    </row>
    <row r="17" spans="1:14" ht="14.25" thickBot="1">
      <c r="A17" s="28" t="s">
        <v>27</v>
      </c>
      <c r="B17" s="29">
        <v>2670.98</v>
      </c>
      <c r="C17" s="30">
        <v>0</v>
      </c>
      <c r="D17" s="30">
        <v>0</v>
      </c>
      <c r="E17" s="22">
        <f t="shared" si="0"/>
        <v>2670.98</v>
      </c>
      <c r="F17" s="40">
        <f t="shared" si="1"/>
        <v>7.160085059959761E-05</v>
      </c>
      <c r="G17" s="29">
        <v>1886.69</v>
      </c>
      <c r="H17" s="30">
        <v>0</v>
      </c>
      <c r="I17" s="30">
        <v>0</v>
      </c>
      <c r="J17" s="22">
        <f t="shared" si="6"/>
        <v>1886.69</v>
      </c>
      <c r="K17" s="23">
        <f t="shared" si="2"/>
        <v>5.066456856290835E-05</v>
      </c>
      <c r="L17" s="42">
        <f t="shared" si="3"/>
        <v>0.4156962723075863</v>
      </c>
      <c r="M17" s="43" t="str">
        <f t="shared" si="4"/>
        <v>0.00%</v>
      </c>
      <c r="N17" s="44">
        <f t="shared" si="5"/>
        <v>0.4156962723075863</v>
      </c>
    </row>
    <row r="18" spans="1:14" ht="15" thickBot="1" thickTop="1">
      <c r="A18" s="31" t="s">
        <v>28</v>
      </c>
      <c r="B18" s="32">
        <f>SUM(B4:B17)</f>
        <v>27288721.830000006</v>
      </c>
      <c r="C18" s="32">
        <f>SUM(C4:C17)</f>
        <v>2454403.12</v>
      </c>
      <c r="D18" s="32">
        <f>SUM(D4:D17)</f>
        <v>7560621.83</v>
      </c>
      <c r="E18" s="32">
        <f>SUM(E4:E17)</f>
        <v>37303746.779999994</v>
      </c>
      <c r="F18" s="41">
        <f>IF(E$18=0,"0.00%",E18/E$18)</f>
        <v>1</v>
      </c>
      <c r="G18" s="34">
        <f>SUM(G4:G17)</f>
        <v>25261950.52</v>
      </c>
      <c r="H18" s="34">
        <f>SUM(H4:H17)</f>
        <v>4285693.970000001</v>
      </c>
      <c r="I18" s="32">
        <f>SUM(I4:I17)</f>
        <v>7691200.199999999</v>
      </c>
      <c r="J18" s="32">
        <f>SUM(J4:J17)</f>
        <v>37238844.68999999</v>
      </c>
      <c r="K18" s="33">
        <f>IF(J$18=0,"0.00%",J18/J$18)</f>
        <v>1</v>
      </c>
      <c r="L18" s="45">
        <f>IF(H18=0,"0.00%",(B18+C18)/(G18+H18)-1)</f>
        <v>0.006615771354165467</v>
      </c>
      <c r="M18" s="46">
        <f>IF(I18=0,"0.00%",D18/I18-1)</f>
        <v>-0.01697763243765249</v>
      </c>
      <c r="N18" s="41">
        <f>IF(J18=0,"0.00%",E18/J18-1)</f>
        <v>0.001742859923294926</v>
      </c>
    </row>
    <row r="19" spans="1:14" ht="15" thickBot="1" thickTop="1">
      <c r="A19" s="35"/>
      <c r="B19" s="35"/>
      <c r="C19" s="35"/>
      <c r="D19" s="36"/>
      <c r="E19" s="36"/>
      <c r="F19" s="37"/>
      <c r="G19" s="37"/>
      <c r="H19" s="36"/>
      <c r="I19" s="36"/>
      <c r="J19" s="36"/>
      <c r="K19" s="36"/>
      <c r="L19" s="36"/>
      <c r="M19" s="36"/>
      <c r="N19" s="36"/>
    </row>
    <row r="20" spans="1:14" ht="15" thickBot="1" thickTop="1">
      <c r="A20" s="1" t="s">
        <v>29</v>
      </c>
      <c r="B20" s="2"/>
      <c r="C20" s="38"/>
      <c r="D20" s="38" t="s">
        <v>33</v>
      </c>
      <c r="E20" s="5"/>
      <c r="F20" s="6"/>
      <c r="G20" s="7"/>
      <c r="H20" s="5"/>
      <c r="I20" s="39" t="s">
        <v>31</v>
      </c>
      <c r="J20" s="5"/>
      <c r="K20" s="6"/>
      <c r="L20" s="7"/>
      <c r="M20" s="3" t="s">
        <v>1</v>
      </c>
      <c r="N20" s="6"/>
    </row>
    <row r="21" spans="1:14" ht="14.25" thickTop="1">
      <c r="A21" s="8" t="s">
        <v>2</v>
      </c>
      <c r="B21" s="9" t="s">
        <v>3</v>
      </c>
      <c r="C21" s="9" t="s">
        <v>4</v>
      </c>
      <c r="D21" s="10" t="s">
        <v>5</v>
      </c>
      <c r="E21" s="10" t="s">
        <v>6</v>
      </c>
      <c r="F21" s="11" t="s">
        <v>7</v>
      </c>
      <c r="G21" s="9" t="s">
        <v>3</v>
      </c>
      <c r="H21" s="9" t="s">
        <v>4</v>
      </c>
      <c r="I21" s="10" t="s">
        <v>5</v>
      </c>
      <c r="J21" s="10" t="s">
        <v>6</v>
      </c>
      <c r="K21" s="11" t="s">
        <v>7</v>
      </c>
      <c r="L21" s="9" t="s">
        <v>8</v>
      </c>
      <c r="M21" s="10" t="s">
        <v>5</v>
      </c>
      <c r="N21" s="11" t="s">
        <v>6</v>
      </c>
    </row>
    <row r="22" spans="1:14" ht="14.25" thickBot="1">
      <c r="A22" s="12" t="s">
        <v>9</v>
      </c>
      <c r="B22" s="13" t="s">
        <v>10</v>
      </c>
      <c r="C22" s="13" t="s">
        <v>10</v>
      </c>
      <c r="D22" s="14" t="s">
        <v>11</v>
      </c>
      <c r="E22" s="14"/>
      <c r="F22" s="15" t="s">
        <v>12</v>
      </c>
      <c r="G22" s="13" t="s">
        <v>10</v>
      </c>
      <c r="H22" s="13" t="s">
        <v>10</v>
      </c>
      <c r="I22" s="14" t="s">
        <v>11</v>
      </c>
      <c r="J22" s="14"/>
      <c r="K22" s="15" t="s">
        <v>12</v>
      </c>
      <c r="L22" s="16" t="s">
        <v>13</v>
      </c>
      <c r="M22" s="17" t="s">
        <v>13</v>
      </c>
      <c r="N22" s="18" t="s">
        <v>13</v>
      </c>
    </row>
    <row r="23" spans="1:14" ht="14.25" thickTop="1">
      <c r="A23" s="19" t="s">
        <v>14</v>
      </c>
      <c r="B23" s="20">
        <v>14470013.79</v>
      </c>
      <c r="C23" s="21">
        <v>2294980.27</v>
      </c>
      <c r="D23" s="22">
        <v>77737.6</v>
      </c>
      <c r="E23" s="22">
        <f>SUM(B23:D23)</f>
        <v>16842731.66</v>
      </c>
      <c r="F23" s="23">
        <f>IF(E$37=0,"0.00%",E23/E$37)</f>
        <v>0.09044707227961828</v>
      </c>
      <c r="G23" s="20">
        <v>5961484.04</v>
      </c>
      <c r="H23" s="21">
        <v>1911458.9</v>
      </c>
      <c r="I23" s="22">
        <v>76290</v>
      </c>
      <c r="J23" s="22">
        <f aca="true" t="shared" si="7" ref="J23:J36">SUM(G23:I23)</f>
        <v>7949232.9399999995</v>
      </c>
      <c r="K23" s="23">
        <f>IF(J$37=0,"0.00%",J23/J$37)</f>
        <v>0.04545731378616393</v>
      </c>
      <c r="L23" s="42">
        <f>IF((G23+H23)=0,"0.00",(B23+C23)/(G23+H23)-1)</f>
        <v>1.1294443752186014</v>
      </c>
      <c r="M23" s="43">
        <f>IF(I23=0,"0.00%",D23/I23-1)</f>
        <v>0.018974963953336088</v>
      </c>
      <c r="N23" s="44">
        <f>IF(J23=0,"0.00%",E23/J23-1)</f>
        <v>1.1187870310415136</v>
      </c>
    </row>
    <row r="24" spans="1:14" ht="13.5">
      <c r="A24" s="24" t="s">
        <v>15</v>
      </c>
      <c r="B24" s="25">
        <v>20152233.84</v>
      </c>
      <c r="C24" s="26">
        <v>2103</v>
      </c>
      <c r="D24" s="26">
        <v>17917755.12</v>
      </c>
      <c r="E24" s="22">
        <f aca="true" t="shared" si="8" ref="E24:E36">SUM(B24:D24)</f>
        <v>38072091.96</v>
      </c>
      <c r="F24" s="23">
        <f aca="true" t="shared" si="9" ref="F24:F36">IF(E$37=0,"0.00%",E24/E$37)</f>
        <v>0.2044507579207252</v>
      </c>
      <c r="G24" s="25">
        <v>19232633.95</v>
      </c>
      <c r="H24" s="26">
        <v>1336.38</v>
      </c>
      <c r="I24" s="26">
        <v>17098958.76</v>
      </c>
      <c r="J24" s="22">
        <f t="shared" si="7"/>
        <v>36332929.09</v>
      </c>
      <c r="K24" s="23">
        <f aca="true" t="shared" si="10" ref="K24:K36">IF(J$37=0,"0.00%",J24/J$37)</f>
        <v>0.20776814201831323</v>
      </c>
      <c r="L24" s="42">
        <f aca="true" t="shared" si="11" ref="L24:L36">IF((G24+H24)=0,"0.00",(B24+C24)/(G24+H24)-1)</f>
        <v>0.04785109336289595</v>
      </c>
      <c r="M24" s="43">
        <f aca="true" t="shared" si="12" ref="M24:M36">IF(I24=0,"0.00%",D24/I24-1)</f>
        <v>0.04788574389192801</v>
      </c>
      <c r="N24" s="44">
        <f aca="true" t="shared" si="13" ref="N24:N36">IF(J24=0,"0.00%",E24/J24-1)</f>
        <v>0.0478674005525932</v>
      </c>
    </row>
    <row r="25" spans="1:14" ht="13.5">
      <c r="A25" s="24" t="s">
        <v>16</v>
      </c>
      <c r="B25" s="25">
        <v>5304.79</v>
      </c>
      <c r="C25" s="26">
        <v>0</v>
      </c>
      <c r="D25" s="26">
        <v>114374.4</v>
      </c>
      <c r="E25" s="22">
        <f t="shared" si="8"/>
        <v>119679.18999999999</v>
      </c>
      <c r="F25" s="23">
        <f t="shared" si="9"/>
        <v>0.000642688642603249</v>
      </c>
      <c r="G25" s="25">
        <v>315</v>
      </c>
      <c r="H25" s="26">
        <v>0</v>
      </c>
      <c r="I25" s="26">
        <v>111838.37</v>
      </c>
      <c r="J25" s="22">
        <f t="shared" si="7"/>
        <v>112153.37</v>
      </c>
      <c r="K25" s="23">
        <f t="shared" si="10"/>
        <v>0.0006413437586678324</v>
      </c>
      <c r="L25" s="42">
        <f t="shared" si="11"/>
        <v>15.840603174603174</v>
      </c>
      <c r="M25" s="43">
        <f t="shared" si="12"/>
        <v>0.02267584908471032</v>
      </c>
      <c r="N25" s="44">
        <f t="shared" si="13"/>
        <v>0.06710293235058384</v>
      </c>
    </row>
    <row r="26" spans="1:14" ht="13.5">
      <c r="A26" s="24" t="s">
        <v>17</v>
      </c>
      <c r="B26" s="25">
        <v>6432837.83</v>
      </c>
      <c r="C26" s="26">
        <v>1557172.63</v>
      </c>
      <c r="D26" s="26">
        <v>615648.47</v>
      </c>
      <c r="E26" s="22">
        <f t="shared" si="8"/>
        <v>8605658.93</v>
      </c>
      <c r="F26" s="23">
        <f t="shared" si="9"/>
        <v>0.046213207629732696</v>
      </c>
      <c r="G26" s="25">
        <v>7284084.34</v>
      </c>
      <c r="H26" s="26">
        <v>1197772.39</v>
      </c>
      <c r="I26" s="26">
        <v>423933.46</v>
      </c>
      <c r="J26" s="22">
        <f t="shared" si="7"/>
        <v>8905790.190000001</v>
      </c>
      <c r="K26" s="23">
        <f t="shared" si="10"/>
        <v>0.050927341321635816</v>
      </c>
      <c r="L26" s="42">
        <f t="shared" si="11"/>
        <v>-0.05798804267235014</v>
      </c>
      <c r="M26" s="43">
        <f t="shared" si="12"/>
        <v>0.45222901254361925</v>
      </c>
      <c r="N26" s="44">
        <f t="shared" si="13"/>
        <v>-0.033700688383273225</v>
      </c>
    </row>
    <row r="27" spans="1:14" ht="13.5">
      <c r="A27" s="24" t="s">
        <v>18</v>
      </c>
      <c r="B27" s="25">
        <v>22276.44</v>
      </c>
      <c r="C27" s="26">
        <v>4007.1</v>
      </c>
      <c r="D27" s="26">
        <v>27752.67</v>
      </c>
      <c r="E27" s="22">
        <f t="shared" si="8"/>
        <v>54036.20999999999</v>
      </c>
      <c r="F27" s="23">
        <f t="shared" si="9"/>
        <v>0.0002901795914254108</v>
      </c>
      <c r="G27" s="25">
        <v>23955.69</v>
      </c>
      <c r="H27" s="26">
        <v>297.85</v>
      </c>
      <c r="I27" s="26">
        <v>30827.15</v>
      </c>
      <c r="J27" s="22">
        <f t="shared" si="7"/>
        <v>55080.69</v>
      </c>
      <c r="K27" s="23">
        <f t="shared" si="10"/>
        <v>0.00031497632888443473</v>
      </c>
      <c r="L27" s="42">
        <f t="shared" si="11"/>
        <v>0.08369912186014905</v>
      </c>
      <c r="M27" s="43">
        <f t="shared" si="12"/>
        <v>-0.0997328653475914</v>
      </c>
      <c r="N27" s="44">
        <f t="shared" si="13"/>
        <v>-0.01896272541248145</v>
      </c>
    </row>
    <row r="28" spans="1:14" ht="13.5">
      <c r="A28" s="24" t="s">
        <v>19</v>
      </c>
      <c r="B28" s="25">
        <v>177491.23</v>
      </c>
      <c r="C28" s="26">
        <v>88117.6</v>
      </c>
      <c r="D28" s="26">
        <v>2726.81</v>
      </c>
      <c r="E28" s="22">
        <f t="shared" si="8"/>
        <v>268335.64</v>
      </c>
      <c r="F28" s="23">
        <f t="shared" si="9"/>
        <v>0.0014409879297618419</v>
      </c>
      <c r="G28" s="25">
        <v>61570.26</v>
      </c>
      <c r="H28" s="26">
        <v>1227.71</v>
      </c>
      <c r="I28" s="26">
        <v>0</v>
      </c>
      <c r="J28" s="22">
        <f t="shared" si="7"/>
        <v>62797.97</v>
      </c>
      <c r="K28" s="23">
        <f t="shared" si="10"/>
        <v>0.00035910723071905714</v>
      </c>
      <c r="L28" s="42">
        <f t="shared" si="11"/>
        <v>3.2295766885458246</v>
      </c>
      <c r="M28" s="43" t="str">
        <f t="shared" si="12"/>
        <v>0.00%</v>
      </c>
      <c r="N28" s="44">
        <f t="shared" si="13"/>
        <v>3.272998633554556</v>
      </c>
    </row>
    <row r="29" spans="1:14" ht="13.5">
      <c r="A29" s="24" t="s">
        <v>20</v>
      </c>
      <c r="B29" s="25">
        <v>4321616.64</v>
      </c>
      <c r="C29" s="26">
        <v>106828.24</v>
      </c>
      <c r="D29" s="26">
        <v>8007571.42</v>
      </c>
      <c r="E29" s="22">
        <f t="shared" si="8"/>
        <v>12436016.3</v>
      </c>
      <c r="F29" s="23">
        <f t="shared" si="9"/>
        <v>0.06678259131966786</v>
      </c>
      <c r="G29" s="25">
        <v>3750200.35</v>
      </c>
      <c r="H29" s="26">
        <v>119833.33</v>
      </c>
      <c r="I29" s="26">
        <v>7783411.74</v>
      </c>
      <c r="J29" s="22">
        <f t="shared" si="7"/>
        <v>11653445.42</v>
      </c>
      <c r="K29" s="23">
        <f t="shared" si="10"/>
        <v>0.06663967821112497</v>
      </c>
      <c r="L29" s="42">
        <f t="shared" si="11"/>
        <v>0.14429104399938963</v>
      </c>
      <c r="M29" s="43">
        <f t="shared" si="12"/>
        <v>0.02879966876839024</v>
      </c>
      <c r="N29" s="44">
        <f t="shared" si="13"/>
        <v>0.0671536058045914</v>
      </c>
    </row>
    <row r="30" spans="1:14" ht="13.5">
      <c r="A30" s="24" t="s">
        <v>21</v>
      </c>
      <c r="B30" s="25">
        <v>16382.12</v>
      </c>
      <c r="C30" s="26">
        <v>94579.73</v>
      </c>
      <c r="D30" s="26">
        <v>16488.22</v>
      </c>
      <c r="E30" s="22">
        <f t="shared" si="8"/>
        <v>127450.06999999999</v>
      </c>
      <c r="F30" s="23">
        <f t="shared" si="9"/>
        <v>0.0006844190079159884</v>
      </c>
      <c r="G30" s="25">
        <v>0</v>
      </c>
      <c r="H30" s="26">
        <v>51029.41</v>
      </c>
      <c r="I30" s="26">
        <v>2579.9</v>
      </c>
      <c r="J30" s="22">
        <f t="shared" si="7"/>
        <v>53609.310000000005</v>
      </c>
      <c r="K30" s="23">
        <f t="shared" si="10"/>
        <v>0.0003065623117253545</v>
      </c>
      <c r="L30" s="42">
        <f t="shared" si="11"/>
        <v>1.1744686054571272</v>
      </c>
      <c r="M30" s="43">
        <f t="shared" si="12"/>
        <v>5.391030660103105</v>
      </c>
      <c r="N30" s="44">
        <f t="shared" si="13"/>
        <v>1.3773868755259109</v>
      </c>
    </row>
    <row r="31" spans="1:14" ht="13.5">
      <c r="A31" s="24" t="s">
        <v>22</v>
      </c>
      <c r="B31" s="25">
        <v>8032014.01</v>
      </c>
      <c r="C31" s="26">
        <v>5328087.05</v>
      </c>
      <c r="D31" s="26">
        <v>74984.22</v>
      </c>
      <c r="E31" s="22">
        <f t="shared" si="8"/>
        <v>13435085.28</v>
      </c>
      <c r="F31" s="23">
        <f t="shared" si="9"/>
        <v>0.0721476868439876</v>
      </c>
      <c r="G31" s="25">
        <v>8764708.99</v>
      </c>
      <c r="H31" s="26">
        <v>6415868.73</v>
      </c>
      <c r="I31" s="26">
        <v>184723.17</v>
      </c>
      <c r="J31" s="22">
        <f t="shared" si="7"/>
        <v>15365300.89</v>
      </c>
      <c r="K31" s="23">
        <f t="shared" si="10"/>
        <v>0.08786574871405818</v>
      </c>
      <c r="L31" s="42">
        <f t="shared" si="11"/>
        <v>-0.1199214347159906</v>
      </c>
      <c r="M31" s="43">
        <f t="shared" si="12"/>
        <v>-0.5940724707138796</v>
      </c>
      <c r="N31" s="44">
        <f t="shared" si="13"/>
        <v>-0.1256217254590971</v>
      </c>
    </row>
    <row r="32" spans="1:14" ht="13.5">
      <c r="A32" s="24" t="s">
        <v>23</v>
      </c>
      <c r="B32" s="25">
        <v>3364902.75</v>
      </c>
      <c r="C32" s="26">
        <v>806297.04</v>
      </c>
      <c r="D32" s="26">
        <v>37545.99</v>
      </c>
      <c r="E32" s="22">
        <f t="shared" si="8"/>
        <v>4208745.78</v>
      </c>
      <c r="F32" s="23">
        <f t="shared" si="9"/>
        <v>0.022601365470558025</v>
      </c>
      <c r="G32" s="25">
        <v>9780941.43</v>
      </c>
      <c r="H32" s="26">
        <v>412534.33</v>
      </c>
      <c r="I32" s="26">
        <v>12606.58</v>
      </c>
      <c r="J32" s="22">
        <f t="shared" si="7"/>
        <v>10206082.34</v>
      </c>
      <c r="K32" s="23">
        <f t="shared" si="10"/>
        <v>0.058363000676742806</v>
      </c>
      <c r="L32" s="42">
        <f t="shared" si="11"/>
        <v>-0.5907971051083365</v>
      </c>
      <c r="M32" s="43">
        <f t="shared" si="12"/>
        <v>1.9782851495012919</v>
      </c>
      <c r="N32" s="44">
        <f t="shared" si="13"/>
        <v>-0.5876237678874144</v>
      </c>
    </row>
    <row r="33" spans="1:14" ht="13.5">
      <c r="A33" s="24" t="s">
        <v>24</v>
      </c>
      <c r="B33" s="25">
        <v>68100732.46</v>
      </c>
      <c r="C33" s="26">
        <v>135634.14</v>
      </c>
      <c r="D33" s="26">
        <v>262865.61</v>
      </c>
      <c r="E33" s="22">
        <f t="shared" si="8"/>
        <v>68499232.21</v>
      </c>
      <c r="F33" s="23">
        <f t="shared" si="9"/>
        <v>0.36784739743316824</v>
      </c>
      <c r="G33" s="25">
        <v>58641075.01</v>
      </c>
      <c r="H33" s="26">
        <v>1548422.32</v>
      </c>
      <c r="I33" s="26">
        <v>1312666.74</v>
      </c>
      <c r="J33" s="22">
        <f t="shared" si="7"/>
        <v>61502164.07</v>
      </c>
      <c r="K33" s="23">
        <f t="shared" si="10"/>
        <v>0.35169722560150907</v>
      </c>
      <c r="L33" s="42">
        <f t="shared" si="11"/>
        <v>0.1336922490959105</v>
      </c>
      <c r="M33" s="43">
        <f t="shared" si="12"/>
        <v>-0.799746880156345</v>
      </c>
      <c r="N33" s="44">
        <f t="shared" si="13"/>
        <v>0.11376946235641605</v>
      </c>
    </row>
    <row r="34" spans="1:14" ht="13.5">
      <c r="A34" s="24" t="s">
        <v>25</v>
      </c>
      <c r="B34" s="25">
        <v>35223.64</v>
      </c>
      <c r="C34" s="26">
        <v>1062513.06</v>
      </c>
      <c r="D34" s="26">
        <v>99936.06</v>
      </c>
      <c r="E34" s="22">
        <f t="shared" si="8"/>
        <v>1197672.76</v>
      </c>
      <c r="F34" s="23">
        <f t="shared" si="9"/>
        <v>0.006431616728081857</v>
      </c>
      <c r="G34" s="25">
        <v>22735.48</v>
      </c>
      <c r="H34" s="26">
        <v>1671397.9</v>
      </c>
      <c r="I34" s="26">
        <v>316363.61</v>
      </c>
      <c r="J34" s="22">
        <f t="shared" si="7"/>
        <v>2010496.9899999998</v>
      </c>
      <c r="K34" s="23">
        <f t="shared" si="10"/>
        <v>0.011496932248731924</v>
      </c>
      <c r="L34" s="42">
        <f t="shared" si="11"/>
        <v>-0.3520364376504995</v>
      </c>
      <c r="M34" s="43">
        <f t="shared" si="12"/>
        <v>-0.6841101288482578</v>
      </c>
      <c r="N34" s="44">
        <f t="shared" si="13"/>
        <v>-0.4042901999072378</v>
      </c>
    </row>
    <row r="35" spans="1:14" ht="13.5">
      <c r="A35" s="24" t="s">
        <v>26</v>
      </c>
      <c r="B35" s="25">
        <v>11692751.59</v>
      </c>
      <c r="C35" s="26">
        <v>80747.53</v>
      </c>
      <c r="D35" s="27">
        <v>10572794.34</v>
      </c>
      <c r="E35" s="22">
        <f t="shared" si="8"/>
        <v>22346293.46</v>
      </c>
      <c r="F35" s="23">
        <f t="shared" si="9"/>
        <v>0.12000172303155848</v>
      </c>
      <c r="G35" s="25">
        <v>9899710.92</v>
      </c>
      <c r="H35" s="26">
        <v>147809</v>
      </c>
      <c r="I35" s="27">
        <v>10609804.4</v>
      </c>
      <c r="J35" s="22">
        <f t="shared" si="7"/>
        <v>20657324.32</v>
      </c>
      <c r="K35" s="23">
        <f t="shared" si="10"/>
        <v>0.11812793519632292</v>
      </c>
      <c r="L35" s="42">
        <f t="shared" si="11"/>
        <v>0.17178161513911183</v>
      </c>
      <c r="M35" s="43">
        <f t="shared" si="12"/>
        <v>-0.003488288624811986</v>
      </c>
      <c r="N35" s="44">
        <f t="shared" si="13"/>
        <v>0.0817612733302917</v>
      </c>
    </row>
    <row r="36" spans="1:14" ht="14.25" thickBot="1">
      <c r="A36" s="28" t="s">
        <v>27</v>
      </c>
      <c r="B36" s="29">
        <v>3408.91</v>
      </c>
      <c r="C36" s="26">
        <v>0</v>
      </c>
      <c r="D36" s="30">
        <v>0</v>
      </c>
      <c r="E36" s="22">
        <f t="shared" si="8"/>
        <v>3408.91</v>
      </c>
      <c r="F36" s="23">
        <f t="shared" si="9"/>
        <v>1.830617119531509E-05</v>
      </c>
      <c r="G36" s="29">
        <v>6066.78</v>
      </c>
      <c r="H36" s="26">
        <v>0</v>
      </c>
      <c r="I36" s="30">
        <v>0</v>
      </c>
      <c r="J36" s="22">
        <f t="shared" si="7"/>
        <v>6066.78</v>
      </c>
      <c r="K36" s="23">
        <f t="shared" si="10"/>
        <v>3.469259540048447E-05</v>
      </c>
      <c r="L36" s="42">
        <f t="shared" si="11"/>
        <v>-0.4381022552325946</v>
      </c>
      <c r="M36" s="43" t="str">
        <f t="shared" si="12"/>
        <v>0.00%</v>
      </c>
      <c r="N36" s="44">
        <f t="shared" si="13"/>
        <v>-0.4381022552325946</v>
      </c>
    </row>
    <row r="37" spans="1:14" ht="15" thickBot="1" thickTop="1">
      <c r="A37" s="31" t="s">
        <v>28</v>
      </c>
      <c r="B37" s="32">
        <f>SUM(B23:B36)</f>
        <v>136827190.03999996</v>
      </c>
      <c r="C37" s="32">
        <f>SUM(C23:C36)</f>
        <v>11561067.39</v>
      </c>
      <c r="D37" s="32">
        <f>SUM(D23:D36)</f>
        <v>37828180.92999999</v>
      </c>
      <c r="E37" s="32">
        <f>SUM(E23:E36)</f>
        <v>186216438.35999998</v>
      </c>
      <c r="F37" s="33">
        <f>IF(E$37=0,"0.00%",E37/E$37)</f>
        <v>1</v>
      </c>
      <c r="G37" s="34">
        <f>SUM(G23:G36)</f>
        <v>123429482.24000001</v>
      </c>
      <c r="H37" s="34">
        <f>SUM(H23:H36)</f>
        <v>13478988.250000002</v>
      </c>
      <c r="I37" s="32">
        <f>SUM(I23:I36)</f>
        <v>37964003.88</v>
      </c>
      <c r="J37" s="32">
        <f>SUM(J23:J36)</f>
        <v>174872474.37</v>
      </c>
      <c r="K37" s="33">
        <f>IF(J$37=0,"0.00%",J37/J$37)</f>
        <v>1</v>
      </c>
      <c r="L37" s="45">
        <f>IF(H37=0,"0.00%",(B37+C37)/(G37+H37)-1)</f>
        <v>0.08385008538122873</v>
      </c>
      <c r="M37" s="46">
        <f>IF(I37=0,"0.00%",D37/I37-1)</f>
        <v>-0.003577677170967797</v>
      </c>
      <c r="N37" s="41">
        <f>IF(J37=0,"0.00%",E37/J37-1)</f>
        <v>0.06486992324474183</v>
      </c>
    </row>
    <row r="38" ht="12.75" thickTop="1"/>
    <row r="50" ht="12">
      <c r="A50">
        <v>3178475.16</v>
      </c>
    </row>
    <row r="51" ht="12">
      <c r="A51">
        <v>3617606.45</v>
      </c>
    </row>
    <row r="52" ht="12">
      <c r="A52">
        <v>0</v>
      </c>
    </row>
    <row r="53" ht="12">
      <c r="A53">
        <v>1152892.78</v>
      </c>
    </row>
    <row r="54" ht="12">
      <c r="A54">
        <v>6857.57</v>
      </c>
    </row>
    <row r="55" ht="12">
      <c r="A55">
        <v>41890.16</v>
      </c>
    </row>
    <row r="56" ht="12">
      <c r="A56">
        <v>982040.89</v>
      </c>
    </row>
    <row r="57" ht="12">
      <c r="A57">
        <v>3790.38</v>
      </c>
    </row>
    <row r="58" ht="12">
      <c r="A58">
        <v>1614911.13</v>
      </c>
    </row>
  </sheetData>
  <sheetProtection/>
  <printOptions/>
  <pageMargins left="0.75" right="0.75" top="1" bottom="1" header="0.5" footer="0.5"/>
  <pageSetup fitToHeight="1" fitToWidth="1" orientation="landscape" paperSize="5" scale="59" r:id="rId1"/>
  <headerFooter alignWithMargins="0">
    <oddHeader>&amp;C&amp;"Arial,Bold"&amp;14National Airport Sales Jan - May 17-18</oddHeader>
    <oddFooter>&amp;LStatistics and Reference Materials/National Airport (May 17-18)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CCRA / ADRC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txn717</dc:creator>
  <cp:keywords/>
  <dc:description/>
  <cp:lastModifiedBy>Dyer, Leanne</cp:lastModifiedBy>
  <cp:lastPrinted>2016-06-20T17:11:13Z</cp:lastPrinted>
  <dcterms:created xsi:type="dcterms:W3CDTF">2008-03-06T19:16:26Z</dcterms:created>
  <dcterms:modified xsi:type="dcterms:W3CDTF">2018-07-25T19:24:37Z</dcterms:modified>
  <cp:category/>
  <cp:version/>
  <cp:contentType/>
  <cp:contentStatus/>
</cp:coreProperties>
</file>