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40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<sst xmlns="http://schemas.openxmlformats.org/spreadsheetml/2006/main" count="90" uniqueCount="34">
  <si>
    <t>National Gross Sales -Airport</t>
  </si>
  <si>
    <t>Variance</t>
  </si>
  <si>
    <t>Department (product lines)</t>
  </si>
  <si>
    <t>Imported (IDNP)</t>
  </si>
  <si>
    <t>Imported (IDP)</t>
  </si>
  <si>
    <t>Domestic</t>
  </si>
  <si>
    <t>Total</t>
  </si>
  <si>
    <t>Sales</t>
  </si>
  <si>
    <t>Imported</t>
  </si>
  <si>
    <t>Rayon (gamme de produits)</t>
  </si>
  <si>
    <t>Importees</t>
  </si>
  <si>
    <t>Nationales</t>
  </si>
  <si>
    <t>Mix %</t>
  </si>
  <si>
    <t>+/- %</t>
  </si>
  <si>
    <t>Accessories (purses, wallets, sunglasses, etc.)</t>
  </si>
  <si>
    <t>Alcohol (liquor, liqueur, wine, coolers)</t>
  </si>
  <si>
    <t>Beer (beer, malt-based coolers)</t>
  </si>
  <si>
    <t>Clothing (including hats, fur, leather)</t>
  </si>
  <si>
    <t>Crafts/arts</t>
  </si>
  <si>
    <t>Electronics, Cameras, Binoculars, etc.</t>
  </si>
  <si>
    <t>Food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</si>
  <si>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</si>
  <si>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</si>
  <si>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</si>
  <si>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</si>
  <si>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Souvenirs (no clothing)</t>
  </si>
  <si>
    <t>Tobacco, Cigars, Loose Tobacco</t>
  </si>
  <si>
    <t>Other</t>
  </si>
  <si>
    <t>TOTAL / TOTAUX</t>
  </si>
  <si>
    <t>National Gross Sales - Airport</t>
  </si>
  <si>
    <t>Mar 17</t>
  </si>
  <si>
    <t>Jan - Mar 17</t>
  </si>
  <si>
    <t>Mar 18</t>
  </si>
  <si>
    <t>Jan - Mar 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</si>
</sst>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7" fontId="1" fillId="0" borderId="10" xfId="0" applyNumberFormat="1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 quotePrefix="1">
      <alignment horizontal="center"/>
    </xf>
    <xf numFmtId="0" fontId="3" fillId="0" borderId="20" xfId="0" applyFont="1" applyBorder="1" applyAlignment="1" quotePrefix="1">
      <alignment horizontal="center"/>
    </xf>
    <xf numFmtId="0" fontId="3" fillId="0" borderId="21" xfId="0" applyFont="1" applyBorder="1" applyAlignment="1" quotePrefix="1">
      <alignment horizontal="center"/>
    </xf>
    <xf numFmtId="0" fontId="3" fillId="0" borderId="22" xfId="0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0" fontId="4" fillId="0" borderId="26" xfId="57" applyNumberFormat="1" applyFont="1" applyBorder="1" applyAlignment="1">
      <alignment/>
    </xf>
    <xf numFmtId="0" fontId="3" fillId="0" borderId="27" xfId="0" applyFont="1" applyBorder="1" applyAlignment="1">
      <alignment/>
    </xf>
    <xf numFmtId="164" fontId="4" fillId="0" borderId="28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164" fontId="3" fillId="33" borderId="34" xfId="0" applyNumberFormat="1" applyFont="1" applyFill="1" applyBorder="1" applyAlignment="1">
      <alignment/>
    </xf>
    <xf numFmtId="10" fontId="3" fillId="33" borderId="35" xfId="57" applyNumberFormat="1" applyFont="1" applyFill="1" applyBorder="1" applyAlignment="1">
      <alignment/>
    </xf>
    <xf numFmtId="0" fontId="4" fillId="0" borderId="36" xfId="0" applyFont="1" applyBorder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0" fontId="4" fillId="0" borderId="26" xfId="57" applyNumberFormat="1" applyFont="1" applyBorder="1" applyAlignment="1">
      <alignment horizontal="right"/>
    </xf>
    <xf numFmtId="10" fontId="3" fillId="33" borderId="35" xfId="57" applyNumberFormat="1" applyFont="1" applyFill="1" applyBorder="1" applyAlignment="1">
      <alignment horizontal="right"/>
    </xf>
    <xf numFmtId="10" fontId="4" fillId="0" borderId="37" xfId="57" applyNumberFormat="1" applyFont="1" applyBorder="1" applyAlignment="1">
      <alignment horizontal="right"/>
    </xf>
    <xf numFmtId="10" fontId="4" fillId="0" borderId="25" xfId="57" applyNumberFormat="1" applyFont="1" applyBorder="1" applyAlignment="1">
      <alignment horizontal="right"/>
    </xf>
    <xf numFmtId="10" fontId="3" fillId="0" borderId="26" xfId="57" applyNumberFormat="1" applyFont="1" applyBorder="1" applyAlignment="1">
      <alignment horizontal="right"/>
    </xf>
    <xf numFmtId="10" fontId="3" fillId="33" borderId="38" xfId="57" applyNumberFormat="1" applyFont="1" applyFill="1" applyBorder="1" applyAlignment="1">
      <alignment horizontal="right"/>
    </xf>
    <xf numFmtId="10" fontId="3" fillId="33" borderId="34" xfId="57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view="pageLayout" zoomScaleNormal="75" workbookViewId="0" topLeftCell="A1">
      <selection activeCell="M38" sqref="M38"/>
    </sheetView>
  </sheetViews>
  <sheetFormatPr defaultColWidth="9.140625" defaultRowHeight="12.75"/>
  <cols>
    <col min="1" max="1" width="51.28125" style="0" customWidth="1"/>
    <col min="2" max="2" width="18.00390625" style="0" bestFit="1" customWidth="1"/>
    <col min="3" max="3" width="16.57421875" style="0" bestFit="1" customWidth="1"/>
    <col min="4" max="4" width="15.7109375" style="0" bestFit="1" customWidth="1"/>
    <col min="5" max="5" width="17.140625" style="0" bestFit="1" customWidth="1"/>
    <col min="6" max="6" width="9.28125" style="0" bestFit="1" customWidth="1"/>
    <col min="7" max="7" width="18.00390625" style="0" bestFit="1" customWidth="1"/>
    <col min="8" max="9" width="15.7109375" style="0" bestFit="1" customWidth="1"/>
    <col min="10" max="10" width="17.140625" style="0" bestFit="1" customWidth="1"/>
    <col min="11" max="11" width="9.28125" style="0" bestFit="1" customWidth="1"/>
    <col min="12" max="12" width="11.00390625" style="0" bestFit="1" customWidth="1"/>
    <col min="13" max="13" width="11.140625" style="0" bestFit="1" customWidth="1"/>
    <col min="14" max="14" width="10.00390625" style="0" bestFit="1" customWidth="1"/>
  </cols>
  <sheetData>
    <row r="1" spans="1:14" ht="15" thickBot="1" thickTop="1">
      <c r="A1" s="1" t="s">
        <v>0</v>
      </c>
      <c r="B1" s="2"/>
      <c r="C1" s="4"/>
      <c r="D1" s="4" t="s">
        <v>32</v>
      </c>
      <c r="E1" s="5"/>
      <c r="F1" s="6"/>
      <c r="G1" s="5"/>
      <c r="H1" s="7"/>
      <c r="I1" s="4" t="s">
        <v>30</v>
      </c>
      <c r="J1" s="5"/>
      <c r="K1" s="6"/>
      <c r="L1" s="7"/>
      <c r="M1" s="3" t="s">
        <v>1</v>
      </c>
      <c r="N1" s="6"/>
    </row>
    <row r="2" spans="1:14" ht="14.25" thickTop="1">
      <c r="A2" s="8" t="s">
        <v>2</v>
      </c>
      <c r="B2" s="9" t="s">
        <v>3</v>
      </c>
      <c r="C2" s="9" t="s">
        <v>4</v>
      </c>
      <c r="D2" s="10" t="s">
        <v>5</v>
      </c>
      <c r="E2" s="10" t="s">
        <v>6</v>
      </c>
      <c r="F2" s="11" t="s">
        <v>7</v>
      </c>
      <c r="G2" s="9" t="s">
        <v>3</v>
      </c>
      <c r="H2" s="9" t="s">
        <v>4</v>
      </c>
      <c r="I2" s="10" t="s">
        <v>5</v>
      </c>
      <c r="J2" s="10" t="s">
        <v>6</v>
      </c>
      <c r="K2" s="11" t="s">
        <v>7</v>
      </c>
      <c r="L2" s="9" t="s">
        <v>8</v>
      </c>
      <c r="M2" s="10" t="s">
        <v>5</v>
      </c>
      <c r="N2" s="11" t="s">
        <v>6</v>
      </c>
    </row>
    <row r="3" spans="1:14" ht="14.25" thickBot="1">
      <c r="A3" s="12" t="s">
        <v>9</v>
      </c>
      <c r="B3" s="13" t="s">
        <v>10</v>
      </c>
      <c r="C3" s="13" t="s">
        <v>10</v>
      </c>
      <c r="D3" s="14" t="s">
        <v>11</v>
      </c>
      <c r="E3" s="14"/>
      <c r="F3" s="15" t="s">
        <v>12</v>
      </c>
      <c r="G3" s="13" t="s">
        <v>10</v>
      </c>
      <c r="H3" s="13" t="s">
        <v>10</v>
      </c>
      <c r="I3" s="14" t="s">
        <v>11</v>
      </c>
      <c r="J3" s="14"/>
      <c r="K3" s="15" t="s">
        <v>12</v>
      </c>
      <c r="L3" s="16" t="s">
        <v>13</v>
      </c>
      <c r="M3" s="17" t="s">
        <v>13</v>
      </c>
      <c r="N3" s="18" t="s">
        <v>13</v>
      </c>
    </row>
    <row r="4" spans="1:14" ht="14.25" thickTop="1">
      <c r="A4" s="19" t="s">
        <v>14</v>
      </c>
      <c r="B4" s="20">
        <v>3931987.63</v>
      </c>
      <c r="C4" s="21">
        <v>505938.81</v>
      </c>
      <c r="D4" s="22">
        <v>14032.55</v>
      </c>
      <c r="E4" s="22">
        <f>SUM(B4:D4)</f>
        <v>4451958.989999999</v>
      </c>
      <c r="F4" s="39">
        <f>IF(E$18=0,"0.00%",E4/E$18)</f>
        <v>0.10692825261028456</v>
      </c>
      <c r="G4" s="20">
        <v>1207170.78</v>
      </c>
      <c r="H4" s="21">
        <v>401132.79</v>
      </c>
      <c r="I4" s="22">
        <v>15923.72</v>
      </c>
      <c r="J4" s="22">
        <f>SUM(G4:I4)</f>
        <v>1624227.29</v>
      </c>
      <c r="K4" s="23">
        <f>IF(J$18=0,"0.00%",J4/J$18)</f>
        <v>0.04579354286251482</v>
      </c>
      <c r="L4" s="41">
        <f>IF((G4+H4)=0,"0.00%",(B4+C4)/(G4+H4)-1)</f>
        <v>1.759383565877429</v>
      </c>
      <c r="M4" s="42">
        <f>IF(I4=0,"0.00%",D4/I4-1)</f>
        <v>-0.11876433396216468</v>
      </c>
      <c r="N4" s="43">
        <f>IF(J4=0,"0.00%",E4/J4-1)</f>
        <v>1.7409704401654271</v>
      </c>
    </row>
    <row r="5" spans="1:14" ht="13.5">
      <c r="A5" s="24" t="s">
        <v>15</v>
      </c>
      <c r="B5" s="25">
        <v>4748322.34</v>
      </c>
      <c r="C5" s="26">
        <v>598</v>
      </c>
      <c r="D5" s="26">
        <v>3842677.17</v>
      </c>
      <c r="E5" s="22">
        <f aca="true" t="shared" si="0" ref="E5:E17">SUM(B5:D5)</f>
        <v>8591597.51</v>
      </c>
      <c r="F5" s="39">
        <f aca="true" t="shared" si="1" ref="F5:F17">IF(E$18=0,"0.00%",E5/E$18)</f>
        <v>0.20635511489183145</v>
      </c>
      <c r="G5" s="25">
        <v>4127426.39</v>
      </c>
      <c r="H5" s="26">
        <v>504.04</v>
      </c>
      <c r="I5" s="26">
        <v>3459555.93</v>
      </c>
      <c r="J5" s="22">
        <f aca="true" t="shared" si="2" ref="J5:J17">SUM(G5:I5)</f>
        <v>7587486.36</v>
      </c>
      <c r="K5" s="23">
        <f aca="true" t="shared" si="3" ref="K5:K17">IF(J$18=0,"0.00%",J5/J$18)</f>
        <v>0.21392195783473542</v>
      </c>
      <c r="L5" s="41">
        <f aca="true" t="shared" si="4" ref="L5:L17">IF((G5+H5)=0,"0.00%",(B5+C5)/(G5+H5)-1)</f>
        <v>0.15043613755864582</v>
      </c>
      <c r="M5" s="42">
        <f aca="true" t="shared" si="5" ref="M5:M17">IF(I5=0,"0.00%",D5/I5-1)</f>
        <v>0.1107428952593923</v>
      </c>
      <c r="N5" s="43">
        <f aca="true" t="shared" si="6" ref="N5:N17">IF(J5=0,"0.00%",E5/J5-1)</f>
        <v>0.13233778650245887</v>
      </c>
    </row>
    <row r="6" spans="1:14" ht="13.5">
      <c r="A6" s="24" t="s">
        <v>16</v>
      </c>
      <c r="B6" s="25">
        <v>0</v>
      </c>
      <c r="C6" s="26">
        <v>0</v>
      </c>
      <c r="D6" s="26">
        <v>27910.93</v>
      </c>
      <c r="E6" s="22">
        <f t="shared" si="0"/>
        <v>27910.93</v>
      </c>
      <c r="F6" s="39">
        <f t="shared" si="1"/>
        <v>0.0006703716229937622</v>
      </c>
      <c r="G6" s="25">
        <v>0</v>
      </c>
      <c r="H6" s="26">
        <v>0</v>
      </c>
      <c r="I6" s="26">
        <v>26715.67</v>
      </c>
      <c r="J6" s="22">
        <f t="shared" si="2"/>
        <v>26715.67</v>
      </c>
      <c r="K6" s="23">
        <f t="shared" si="3"/>
        <v>0.000753222893604873</v>
      </c>
      <c r="L6" s="41" t="str">
        <f t="shared" si="4"/>
        <v>0.00%</v>
      </c>
      <c r="M6" s="42">
        <f t="shared" si="5"/>
        <v>0.0447400345939295</v>
      </c>
      <c r="N6" s="43">
        <f t="shared" si="6"/>
        <v>0.0447400345939295</v>
      </c>
    </row>
    <row r="7" spans="1:14" ht="13.5">
      <c r="A7" s="24" t="s">
        <v>17</v>
      </c>
      <c r="B7" s="25">
        <v>1542186.56</v>
      </c>
      <c r="C7" s="26">
        <v>341528.75</v>
      </c>
      <c r="D7" s="26">
        <v>140193.65</v>
      </c>
      <c r="E7" s="22">
        <f t="shared" si="0"/>
        <v>2023908.96</v>
      </c>
      <c r="F7" s="39">
        <f t="shared" si="1"/>
        <v>0.04861074619537282</v>
      </c>
      <c r="G7" s="25">
        <v>1400448.93</v>
      </c>
      <c r="H7" s="26">
        <v>230154.26</v>
      </c>
      <c r="I7" s="26">
        <v>102402.33</v>
      </c>
      <c r="J7" s="22">
        <f t="shared" si="2"/>
        <v>1733005.52</v>
      </c>
      <c r="K7" s="23">
        <f t="shared" si="3"/>
        <v>0.04886044154638898</v>
      </c>
      <c r="L7" s="41">
        <f t="shared" si="4"/>
        <v>0.15522606698690455</v>
      </c>
      <c r="M7" s="42">
        <f t="shared" si="5"/>
        <v>0.3690474621036455</v>
      </c>
      <c r="N7" s="43">
        <f t="shared" si="6"/>
        <v>0.1678606540156895</v>
      </c>
    </row>
    <row r="8" spans="1:14" ht="13.5">
      <c r="A8" s="24" t="s">
        <v>18</v>
      </c>
      <c r="B8" s="25">
        <v>4412.84</v>
      </c>
      <c r="C8" s="26">
        <v>1405.2</v>
      </c>
      <c r="D8" s="26">
        <v>5845.603</v>
      </c>
      <c r="E8" s="22">
        <f t="shared" si="0"/>
        <v>11663.643</v>
      </c>
      <c r="F8" s="39">
        <f t="shared" si="1"/>
        <v>0.00028014026361464244</v>
      </c>
      <c r="G8" s="25">
        <v>6097.17</v>
      </c>
      <c r="H8" s="26">
        <v>0</v>
      </c>
      <c r="I8" s="26">
        <v>5766.05</v>
      </c>
      <c r="J8" s="22">
        <f t="shared" si="2"/>
        <v>11863.220000000001</v>
      </c>
      <c r="K8" s="23">
        <f t="shared" si="3"/>
        <v>0.0003344721991202617</v>
      </c>
      <c r="L8" s="41">
        <f>IF((G8+H8)=0,"0.00%",(B8+C8)/(G8+H8)-1)</f>
        <v>-0.04578025542997821</v>
      </c>
      <c r="M8" s="42">
        <f>IF(I8=0,"0.00%",D8/I8-1)</f>
        <v>0.013796793298705312</v>
      </c>
      <c r="N8" s="43">
        <f t="shared" si="6"/>
        <v>-0.016823172797941988</v>
      </c>
    </row>
    <row r="9" spans="1:14" ht="13.5">
      <c r="A9" s="24" t="s">
        <v>19</v>
      </c>
      <c r="B9" s="25">
        <v>39359.02</v>
      </c>
      <c r="C9" s="26">
        <v>20419.18</v>
      </c>
      <c r="D9" s="26">
        <v>0</v>
      </c>
      <c r="E9" s="22">
        <f t="shared" si="0"/>
        <v>59778.2</v>
      </c>
      <c r="F9" s="39">
        <f t="shared" si="1"/>
        <v>0.001435767599060501</v>
      </c>
      <c r="G9" s="25">
        <v>14108.94</v>
      </c>
      <c r="H9" s="26">
        <v>194.92</v>
      </c>
      <c r="I9" s="26">
        <v>0</v>
      </c>
      <c r="J9" s="22">
        <f t="shared" si="2"/>
        <v>14303.86</v>
      </c>
      <c r="K9" s="23">
        <f t="shared" si="3"/>
        <v>0.00040328372146081307</v>
      </c>
      <c r="L9" s="41">
        <f>IF((G9+H9)=0,"0.00%",(B9+C9)/(G9+H9)-1)</f>
        <v>3.179165623824618</v>
      </c>
      <c r="M9" s="42" t="str">
        <f>IF(I9=0,"0.00%",D9/I9-1)</f>
        <v>0.00%</v>
      </c>
      <c r="N9" s="43">
        <f t="shared" si="6"/>
        <v>3.179165623824618</v>
      </c>
    </row>
    <row r="10" spans="1:14" ht="13.5">
      <c r="A10" s="24" t="s">
        <v>20</v>
      </c>
      <c r="B10" s="25">
        <v>858243.16</v>
      </c>
      <c r="C10" s="26">
        <v>20033.25</v>
      </c>
      <c r="D10" s="26">
        <v>1679206.71</v>
      </c>
      <c r="E10" s="22">
        <f t="shared" si="0"/>
        <v>2557483.12</v>
      </c>
      <c r="F10" s="39">
        <f t="shared" si="1"/>
        <v>0.06142626239733146</v>
      </c>
      <c r="G10" s="25">
        <v>713979.56</v>
      </c>
      <c r="H10" s="26">
        <v>21188.54</v>
      </c>
      <c r="I10" s="26">
        <v>1468142.07</v>
      </c>
      <c r="J10" s="22">
        <f t="shared" si="2"/>
        <v>2203310.17</v>
      </c>
      <c r="K10" s="23">
        <f t="shared" si="3"/>
        <v>0.06212023362155786</v>
      </c>
      <c r="L10" s="41">
        <f t="shared" si="4"/>
        <v>0.19466066332312293</v>
      </c>
      <c r="M10" s="42">
        <f t="shared" si="5"/>
        <v>0.14376308963069206</v>
      </c>
      <c r="N10" s="43">
        <f t="shared" si="6"/>
        <v>0.1607458426972177</v>
      </c>
    </row>
    <row r="11" spans="1:14" ht="13.5">
      <c r="A11" s="24" t="s">
        <v>21</v>
      </c>
      <c r="B11" s="25">
        <v>3092.98</v>
      </c>
      <c r="C11" s="26">
        <v>17639.8</v>
      </c>
      <c r="D11" s="26">
        <v>4289.26</v>
      </c>
      <c r="E11" s="22">
        <f t="shared" si="0"/>
        <v>25022.04</v>
      </c>
      <c r="F11" s="39">
        <f t="shared" si="1"/>
        <v>0.00060098554814959</v>
      </c>
      <c r="G11" s="25">
        <v>0</v>
      </c>
      <c r="H11" s="26">
        <v>7176.34</v>
      </c>
      <c r="I11" s="26">
        <v>619.3</v>
      </c>
      <c r="J11" s="22">
        <f t="shared" si="2"/>
        <v>7795.64</v>
      </c>
      <c r="K11" s="23">
        <f t="shared" si="3"/>
        <v>0.00021979065164010083</v>
      </c>
      <c r="L11" s="41">
        <f t="shared" si="4"/>
        <v>1.8890465056003474</v>
      </c>
      <c r="M11" s="42">
        <f t="shared" si="5"/>
        <v>5.925980946229615</v>
      </c>
      <c r="N11" s="43">
        <f t="shared" si="6"/>
        <v>2.2097480129918776</v>
      </c>
    </row>
    <row r="12" spans="1:14" ht="13.5">
      <c r="A12" s="24" t="s">
        <v>22</v>
      </c>
      <c r="B12" s="25">
        <v>1876995.07</v>
      </c>
      <c r="C12" s="26">
        <v>1218176.22</v>
      </c>
      <c r="D12" s="26">
        <v>16317.43</v>
      </c>
      <c r="E12" s="22">
        <f t="shared" si="0"/>
        <v>3111488.72</v>
      </c>
      <c r="F12" s="39">
        <f t="shared" si="1"/>
        <v>0.07473250598074602</v>
      </c>
      <c r="G12" s="25">
        <v>1727089.85</v>
      </c>
      <c r="H12" s="26">
        <v>1180763.84</v>
      </c>
      <c r="I12" s="26">
        <v>43980.03</v>
      </c>
      <c r="J12" s="22">
        <f t="shared" si="2"/>
        <v>2951833.72</v>
      </c>
      <c r="K12" s="23">
        <f t="shared" si="3"/>
        <v>0.08322414283522879</v>
      </c>
      <c r="L12" s="41">
        <f t="shared" si="4"/>
        <v>0.06441782151701014</v>
      </c>
      <c r="M12" s="42">
        <f t="shared" si="5"/>
        <v>-0.6289809261157848</v>
      </c>
      <c r="N12" s="43">
        <f t="shared" si="6"/>
        <v>0.05408671867872017</v>
      </c>
    </row>
    <row r="13" spans="1:14" ht="13.5">
      <c r="A13" s="24" t="s">
        <v>23</v>
      </c>
      <c r="B13" s="25">
        <v>491505.8</v>
      </c>
      <c r="C13" s="26">
        <v>191534.99</v>
      </c>
      <c r="D13" s="26">
        <v>8997.53</v>
      </c>
      <c r="E13" s="22">
        <f t="shared" si="0"/>
        <v>692038.3200000001</v>
      </c>
      <c r="F13" s="39">
        <f t="shared" si="1"/>
        <v>0.016621547607058473</v>
      </c>
      <c r="G13" s="25">
        <v>1795036.23</v>
      </c>
      <c r="H13" s="26">
        <v>99362.32</v>
      </c>
      <c r="I13" s="26">
        <v>1222.77</v>
      </c>
      <c r="J13" s="22">
        <f t="shared" si="2"/>
        <v>1895621.32</v>
      </c>
      <c r="K13" s="23">
        <f t="shared" si="3"/>
        <v>0.05344523928576334</v>
      </c>
      <c r="L13" s="41">
        <f t="shared" si="4"/>
        <v>-0.639441874572803</v>
      </c>
      <c r="M13" s="42">
        <f t="shared" si="5"/>
        <v>6.358317590389035</v>
      </c>
      <c r="N13" s="43">
        <f t="shared" si="6"/>
        <v>-0.6349279717955483</v>
      </c>
    </row>
    <row r="14" spans="1:14" ht="13.5">
      <c r="A14" s="24" t="s">
        <v>24</v>
      </c>
      <c r="B14" s="25">
        <v>14853314.11</v>
      </c>
      <c r="C14" s="26">
        <v>27907.46</v>
      </c>
      <c r="D14" s="26">
        <v>63273.63</v>
      </c>
      <c r="E14" s="22">
        <f t="shared" si="0"/>
        <v>14944495.200000001</v>
      </c>
      <c r="F14" s="39">
        <f t="shared" si="1"/>
        <v>0.3589405835651656</v>
      </c>
      <c r="G14" s="25">
        <v>12020699.88</v>
      </c>
      <c r="H14" s="26">
        <v>114741.26</v>
      </c>
      <c r="I14" s="26">
        <v>307340.9</v>
      </c>
      <c r="J14" s="22">
        <f t="shared" si="2"/>
        <v>12442782.040000001</v>
      </c>
      <c r="K14" s="23">
        <f t="shared" si="3"/>
        <v>0.35081239933954667</v>
      </c>
      <c r="L14" s="41">
        <f t="shared" si="4"/>
        <v>0.2262612787061813</v>
      </c>
      <c r="M14" s="42">
        <f t="shared" si="5"/>
        <v>-0.7941255784700312</v>
      </c>
      <c r="N14" s="43">
        <f t="shared" si="6"/>
        <v>0.20105738025127384</v>
      </c>
    </row>
    <row r="15" spans="1:14" ht="13.5">
      <c r="A15" s="24" t="s">
        <v>25</v>
      </c>
      <c r="B15" s="25">
        <v>6023.18</v>
      </c>
      <c r="C15" s="26">
        <v>181032.4</v>
      </c>
      <c r="D15" s="26">
        <v>11241.37</v>
      </c>
      <c r="E15" s="22">
        <f t="shared" si="0"/>
        <v>198296.94999999998</v>
      </c>
      <c r="F15" s="39">
        <f t="shared" si="1"/>
        <v>0.004762745211507208</v>
      </c>
      <c r="G15" s="25">
        <v>4817.42</v>
      </c>
      <c r="H15" s="26">
        <v>327834.12</v>
      </c>
      <c r="I15" s="26">
        <v>59286.62</v>
      </c>
      <c r="J15" s="22">
        <f t="shared" si="2"/>
        <v>391938.16</v>
      </c>
      <c r="K15" s="23">
        <f t="shared" si="3"/>
        <v>0.011050323461450516</v>
      </c>
      <c r="L15" s="41">
        <f t="shared" si="4"/>
        <v>-0.43768310827600554</v>
      </c>
      <c r="M15" s="42">
        <f t="shared" si="5"/>
        <v>-0.8103894268217685</v>
      </c>
      <c r="N15" s="43">
        <f t="shared" si="6"/>
        <v>-0.4940606191548177</v>
      </c>
    </row>
    <row r="16" spans="1:14" ht="13.5">
      <c r="A16" s="24" t="s">
        <v>26</v>
      </c>
      <c r="B16" s="25">
        <v>2714985.14</v>
      </c>
      <c r="C16" s="26">
        <v>9246.41</v>
      </c>
      <c r="D16" s="27">
        <v>2215072.37</v>
      </c>
      <c r="E16" s="22">
        <f t="shared" si="0"/>
        <v>4939303.92</v>
      </c>
      <c r="F16" s="39">
        <f t="shared" si="1"/>
        <v>0.11863342372718685</v>
      </c>
      <c r="G16" s="25">
        <v>2213271</v>
      </c>
      <c r="H16" s="26">
        <v>27336</v>
      </c>
      <c r="I16" s="27">
        <v>2335867.31</v>
      </c>
      <c r="J16" s="22">
        <f t="shared" si="2"/>
        <v>4576474.3100000005</v>
      </c>
      <c r="K16" s="23">
        <f t="shared" si="3"/>
        <v>0.1290293382979564</v>
      </c>
      <c r="L16" s="41">
        <f t="shared" si="4"/>
        <v>0.21584532673512147</v>
      </c>
      <c r="M16" s="42">
        <f t="shared" si="5"/>
        <v>-0.05171310009043273</v>
      </c>
      <c r="N16" s="43">
        <f t="shared" si="6"/>
        <v>0.07928146984397677</v>
      </c>
    </row>
    <row r="17" spans="1:14" ht="14.25" thickBot="1">
      <c r="A17" s="28" t="s">
        <v>27</v>
      </c>
      <c r="B17" s="29">
        <v>64.65</v>
      </c>
      <c r="C17" s="30">
        <v>0</v>
      </c>
      <c r="D17" s="30">
        <v>0</v>
      </c>
      <c r="E17" s="22">
        <f t="shared" si="0"/>
        <v>64.65</v>
      </c>
      <c r="F17" s="39">
        <f t="shared" si="1"/>
        <v>1.5527796969340228E-06</v>
      </c>
      <c r="G17" s="29">
        <v>1121.21</v>
      </c>
      <c r="H17" s="30">
        <v>0</v>
      </c>
      <c r="I17" s="30">
        <v>0</v>
      </c>
      <c r="J17" s="22">
        <f t="shared" si="2"/>
        <v>1121.21</v>
      </c>
      <c r="K17" s="23">
        <f t="shared" si="3"/>
        <v>3.161144903117608E-05</v>
      </c>
      <c r="L17" s="41">
        <f t="shared" si="4"/>
        <v>-0.9423390801009623</v>
      </c>
      <c r="M17" s="42" t="str">
        <f t="shared" si="5"/>
        <v>0.00%</v>
      </c>
      <c r="N17" s="43">
        <f t="shared" si="6"/>
        <v>-0.9423390801009623</v>
      </c>
    </row>
    <row r="18" spans="1:14" ht="15" thickBot="1" thickTop="1">
      <c r="A18" s="31" t="s">
        <v>28</v>
      </c>
      <c r="B18" s="32">
        <f>SUM(B4:B17)</f>
        <v>31070492.479999997</v>
      </c>
      <c r="C18" s="32">
        <f>SUM(C4:C17)</f>
        <v>2535460.47</v>
      </c>
      <c r="D18" s="32">
        <f>SUM(D4:D17)</f>
        <v>8029058.203</v>
      </c>
      <c r="E18" s="32">
        <f>SUM(E4:E17)</f>
        <v>41635011.153000005</v>
      </c>
      <c r="F18" s="40">
        <f>IF(E$18=0,"0.00%",E18/E$18)</f>
        <v>1</v>
      </c>
      <c r="G18" s="32">
        <f>SUM(G4:G17)</f>
        <v>25231267.360000003</v>
      </c>
      <c r="H18" s="32">
        <f>SUM(H4:H17)</f>
        <v>2410388.43</v>
      </c>
      <c r="I18" s="32">
        <f>SUM(I4:I17)</f>
        <v>7826822.700000001</v>
      </c>
      <c r="J18" s="32">
        <f>SUM(J4:J17)</f>
        <v>35468478.49</v>
      </c>
      <c r="K18" s="33">
        <f>IF(J$18=0,"0.00%",J18/J$18)</f>
        <v>1</v>
      </c>
      <c r="L18" s="44">
        <f>IF(H18=0,"0.00%",(B18+C18)/(G18+H18)-1)</f>
        <v>0.21577206536801286</v>
      </c>
      <c r="M18" s="45">
        <f>IF(I18=0,"0.00%",D18/I18-1)</f>
        <v>0.02583877401490109</v>
      </c>
      <c r="N18" s="40">
        <f>IF(J18=0,"0.00%",E18/J18-1)</f>
        <v>0.1738595204961666</v>
      </c>
    </row>
    <row r="19" spans="1:14" ht="15" thickBot="1" thickTop="1">
      <c r="A19" s="34"/>
      <c r="B19" s="34"/>
      <c r="C19" s="34"/>
      <c r="D19" s="35"/>
      <c r="E19" s="35"/>
      <c r="F19" s="36"/>
      <c r="G19" s="36"/>
      <c r="H19" s="35"/>
      <c r="I19" s="35"/>
      <c r="J19" s="35"/>
      <c r="K19" s="35"/>
      <c r="L19" s="35"/>
      <c r="M19" s="35"/>
      <c r="N19" s="35"/>
    </row>
    <row r="20" spans="1:14" ht="15" thickBot="1" thickTop="1">
      <c r="A20" s="1" t="s">
        <v>29</v>
      </c>
      <c r="B20" s="2"/>
      <c r="C20" s="37"/>
      <c r="D20" s="37" t="s">
        <v>33</v>
      </c>
      <c r="E20" s="5"/>
      <c r="F20" s="6"/>
      <c r="G20" s="5"/>
      <c r="H20" s="7"/>
      <c r="I20" s="38" t="s">
        <v>31</v>
      </c>
      <c r="J20" s="5"/>
      <c r="K20" s="6"/>
      <c r="L20" s="7"/>
      <c r="M20" s="3" t="s">
        <v>1</v>
      </c>
      <c r="N20" s="6"/>
    </row>
    <row r="21" spans="1:14" ht="14.25" thickTop="1">
      <c r="A21" s="8" t="s">
        <v>2</v>
      </c>
      <c r="B21" s="9" t="s">
        <v>3</v>
      </c>
      <c r="C21" s="9" t="s">
        <v>4</v>
      </c>
      <c r="D21" s="10" t="s">
        <v>5</v>
      </c>
      <c r="E21" s="10" t="s">
        <v>6</v>
      </c>
      <c r="F21" s="11" t="s">
        <v>7</v>
      </c>
      <c r="G21" s="9" t="s">
        <v>3</v>
      </c>
      <c r="H21" s="9" t="s">
        <v>4</v>
      </c>
      <c r="I21" s="10" t="s">
        <v>5</v>
      </c>
      <c r="J21" s="10" t="s">
        <v>6</v>
      </c>
      <c r="K21" s="11" t="s">
        <v>7</v>
      </c>
      <c r="L21" s="9" t="s">
        <v>8</v>
      </c>
      <c r="M21" s="10" t="s">
        <v>5</v>
      </c>
      <c r="N21" s="11" t="s">
        <v>6</v>
      </c>
    </row>
    <row r="22" spans="1:14" ht="14.25" thickBot="1">
      <c r="A22" s="12" t="s">
        <v>9</v>
      </c>
      <c r="B22" s="13" t="s">
        <v>10</v>
      </c>
      <c r="C22" s="13" t="s">
        <v>10</v>
      </c>
      <c r="D22" s="14" t="s">
        <v>11</v>
      </c>
      <c r="E22" s="14"/>
      <c r="F22" s="15" t="s">
        <v>12</v>
      </c>
      <c r="G22" s="13" t="s">
        <v>10</v>
      </c>
      <c r="H22" s="13" t="s">
        <v>10</v>
      </c>
      <c r="I22" s="14" t="s">
        <v>11</v>
      </c>
      <c r="J22" s="14"/>
      <c r="K22" s="15" t="s">
        <v>12</v>
      </c>
      <c r="L22" s="16" t="s">
        <v>13</v>
      </c>
      <c r="M22" s="17" t="s">
        <v>13</v>
      </c>
      <c r="N22" s="18" t="s">
        <v>13</v>
      </c>
    </row>
    <row r="23" spans="1:14" ht="14.25" thickTop="1">
      <c r="A23" s="19" t="s">
        <v>14</v>
      </c>
      <c r="B23" s="20">
        <v>8260693.6</v>
      </c>
      <c r="C23" s="21">
        <v>1382104.5</v>
      </c>
      <c r="D23" s="22">
        <v>50781.52</v>
      </c>
      <c r="E23" s="22">
        <f>SUM(B23:D23)</f>
        <v>9693579.62</v>
      </c>
      <c r="F23" s="23">
        <f>IF(E$37=0,"0.00%",E23/E$37)</f>
        <v>0.08570238491851738</v>
      </c>
      <c r="G23" s="20">
        <v>3309696.83</v>
      </c>
      <c r="H23" s="21">
        <v>1063298.95</v>
      </c>
      <c r="I23" s="22">
        <v>36780</v>
      </c>
      <c r="J23" s="22">
        <f>SUM(G23:I23)</f>
        <v>4409775.78</v>
      </c>
      <c r="K23" s="23">
        <f>IF(J$37=0,"0.00%",J23/J$37)</f>
        <v>0.04234059593270482</v>
      </c>
      <c r="L23" s="41">
        <f>IF((G23+H23)=0,"0.00",(B23+C23)/(G23+H23)-1)</f>
        <v>1.2050782998926195</v>
      </c>
      <c r="M23" s="42">
        <f>IF(I23=0,"0.00%",D23/I23-1)</f>
        <v>0.3806829798803697</v>
      </c>
      <c r="N23" s="43">
        <f>IF(J23=0,"0.00%",E23/J23-1)</f>
        <v>1.1982023811650575</v>
      </c>
    </row>
    <row r="24" spans="1:14" ht="13.5">
      <c r="A24" s="24" t="s">
        <v>15</v>
      </c>
      <c r="B24" s="25">
        <v>12851146.28</v>
      </c>
      <c r="C24" s="26">
        <v>1178</v>
      </c>
      <c r="D24" s="26">
        <v>10930154.21</v>
      </c>
      <c r="E24" s="22">
        <f aca="true" t="shared" si="7" ref="E24:E35">SUM(B24:D24)</f>
        <v>23782478.490000002</v>
      </c>
      <c r="F24" s="23">
        <f aca="true" t="shared" si="8" ref="F24:F36">IF(E$37=0,"0.00%",E24/E$37)</f>
        <v>0.2102644436592909</v>
      </c>
      <c r="G24" s="25">
        <v>12179967.43</v>
      </c>
      <c r="H24" s="26">
        <v>504.04</v>
      </c>
      <c r="I24" s="26">
        <v>10301614.6</v>
      </c>
      <c r="J24" s="22">
        <f aca="true" t="shared" si="9" ref="J24:J36">SUM(G24:I24)</f>
        <v>22482086.07</v>
      </c>
      <c r="K24" s="23">
        <f aca="true" t="shared" si="10" ref="K24:K36">IF(J$37=0,"0.00%",J24/J$37)</f>
        <v>0.21586243144864875</v>
      </c>
      <c r="L24" s="41">
        <f aca="true" t="shared" si="11" ref="L24:L36">IF((G24+H24)=0,"0.00",(B24+C24)/(G24+H24)-1)</f>
        <v>0.05515819413515688</v>
      </c>
      <c r="M24" s="42">
        <f aca="true" t="shared" si="12" ref="M24:M36">IF(I24=0,"0.00%",D24/I24-1)</f>
        <v>0.06101369876524032</v>
      </c>
      <c r="N24" s="43">
        <f aca="true" t="shared" si="13" ref="N24:N36">IF(J24=0,"0.00%",E24/J24-1)</f>
        <v>0.05784127042086373</v>
      </c>
    </row>
    <row r="25" spans="1:14" ht="13.5">
      <c r="A25" s="24" t="s">
        <v>16</v>
      </c>
      <c r="B25" s="25">
        <v>5304.79</v>
      </c>
      <c r="C25" s="26">
        <v>0</v>
      </c>
      <c r="D25" s="26">
        <v>72693.73</v>
      </c>
      <c r="E25" s="22">
        <f t="shared" si="7"/>
        <v>77998.51999999999</v>
      </c>
      <c r="F25" s="23">
        <f t="shared" si="8"/>
        <v>0.0006895965624837645</v>
      </c>
      <c r="G25" s="25">
        <v>315</v>
      </c>
      <c r="H25" s="26">
        <v>0</v>
      </c>
      <c r="I25" s="26">
        <v>70452.8</v>
      </c>
      <c r="J25" s="22">
        <f t="shared" si="9"/>
        <v>70767.8</v>
      </c>
      <c r="K25" s="23">
        <f t="shared" si="10"/>
        <v>0.0006794791786095002</v>
      </c>
      <c r="L25" s="41">
        <f t="shared" si="11"/>
        <v>15.840603174603174</v>
      </c>
      <c r="M25" s="42">
        <f t="shared" si="12"/>
        <v>0.031807536393159586</v>
      </c>
      <c r="N25" s="43">
        <f t="shared" si="13"/>
        <v>0.10217528310898438</v>
      </c>
    </row>
    <row r="26" spans="1:14" ht="13.5">
      <c r="A26" s="24" t="s">
        <v>17</v>
      </c>
      <c r="B26" s="25">
        <v>4176593.08</v>
      </c>
      <c r="C26" s="26">
        <v>927815.2</v>
      </c>
      <c r="D26" s="26">
        <v>359600.97</v>
      </c>
      <c r="E26" s="22">
        <f t="shared" si="7"/>
        <v>5464009.25</v>
      </c>
      <c r="F26" s="23">
        <f t="shared" si="8"/>
        <v>0.04830812169486668</v>
      </c>
      <c r="G26" s="25">
        <v>4490004.41</v>
      </c>
      <c r="H26" s="26">
        <v>646941.7</v>
      </c>
      <c r="I26" s="26">
        <v>272772.17</v>
      </c>
      <c r="J26" s="22">
        <f t="shared" si="9"/>
        <v>5409718.28</v>
      </c>
      <c r="K26" s="23">
        <f t="shared" si="10"/>
        <v>0.05194157418208844</v>
      </c>
      <c r="L26" s="41">
        <f t="shared" si="11"/>
        <v>-0.00633408046400552</v>
      </c>
      <c r="M26" s="42">
        <f t="shared" si="12"/>
        <v>0.3183198637896234</v>
      </c>
      <c r="N26" s="43">
        <f t="shared" si="13"/>
        <v>0.010035822050238119</v>
      </c>
    </row>
    <row r="27" spans="1:14" ht="13.5">
      <c r="A27" s="24" t="s">
        <v>18</v>
      </c>
      <c r="B27" s="25">
        <v>10127.38</v>
      </c>
      <c r="C27" s="26">
        <v>2509.2</v>
      </c>
      <c r="D27" s="26">
        <v>17371.86</v>
      </c>
      <c r="E27" s="22">
        <f t="shared" si="7"/>
        <v>30008.44</v>
      </c>
      <c r="F27" s="23">
        <f t="shared" si="8"/>
        <v>0.0002653090990636784</v>
      </c>
      <c r="G27" s="25">
        <v>16149.22</v>
      </c>
      <c r="H27" s="26">
        <v>0</v>
      </c>
      <c r="I27" s="26">
        <v>18365.35</v>
      </c>
      <c r="J27" s="22">
        <f t="shared" si="9"/>
        <v>34514.57</v>
      </c>
      <c r="K27" s="23">
        <f t="shared" si="10"/>
        <v>0.0003313926909365572</v>
      </c>
      <c r="L27" s="41">
        <f t="shared" si="11"/>
        <v>-0.21751143398876238</v>
      </c>
      <c r="M27" s="42">
        <f t="shared" si="12"/>
        <v>-0.054095892536760726</v>
      </c>
      <c r="N27" s="43">
        <f t="shared" si="13"/>
        <v>-0.13055732694916966</v>
      </c>
    </row>
    <row r="28" spans="1:14" ht="13.5">
      <c r="A28" s="24" t="s">
        <v>19</v>
      </c>
      <c r="B28" s="25">
        <v>101695.82</v>
      </c>
      <c r="C28" s="26">
        <v>60301.61</v>
      </c>
      <c r="D28" s="26">
        <v>2726.81</v>
      </c>
      <c r="E28" s="22">
        <f t="shared" si="7"/>
        <v>164724.24</v>
      </c>
      <c r="F28" s="23">
        <f t="shared" si="8"/>
        <v>0.001456351603360559</v>
      </c>
      <c r="G28" s="25">
        <v>35323.01</v>
      </c>
      <c r="H28" s="26">
        <v>854.78</v>
      </c>
      <c r="I28" s="26">
        <v>0</v>
      </c>
      <c r="J28" s="22">
        <f t="shared" si="9"/>
        <v>36177.79</v>
      </c>
      <c r="K28" s="23">
        <f t="shared" si="10"/>
        <v>0.0003473621482242911</v>
      </c>
      <c r="L28" s="41">
        <f t="shared" si="11"/>
        <v>3.477814427028295</v>
      </c>
      <c r="M28" s="42" t="str">
        <f t="shared" si="12"/>
        <v>0.00%</v>
      </c>
      <c r="N28" s="43">
        <f t="shared" si="13"/>
        <v>3.553186913849629</v>
      </c>
    </row>
    <row r="29" spans="1:14" ht="13.5">
      <c r="A29" s="24" t="s">
        <v>20</v>
      </c>
      <c r="B29" s="25">
        <v>2408513.79</v>
      </c>
      <c r="C29" s="26">
        <v>58890.21</v>
      </c>
      <c r="D29" s="26">
        <v>4668322.6</v>
      </c>
      <c r="E29" s="22">
        <f t="shared" si="7"/>
        <v>7135726.6</v>
      </c>
      <c r="F29" s="23">
        <f t="shared" si="8"/>
        <v>0.06308802441615509</v>
      </c>
      <c r="G29" s="25">
        <v>2103823.17</v>
      </c>
      <c r="H29" s="26">
        <v>57819.61</v>
      </c>
      <c r="I29" s="26">
        <v>4315070.56</v>
      </c>
      <c r="J29" s="22">
        <f t="shared" si="9"/>
        <v>6476713.34</v>
      </c>
      <c r="K29" s="23">
        <f t="shared" si="10"/>
        <v>0.06218635962051091</v>
      </c>
      <c r="L29" s="41">
        <f t="shared" si="11"/>
        <v>0.14144854220547964</v>
      </c>
      <c r="M29" s="42">
        <f t="shared" si="12"/>
        <v>0.0818647192642894</v>
      </c>
      <c r="N29" s="43">
        <f t="shared" si="13"/>
        <v>0.10175118542455053</v>
      </c>
    </row>
    <row r="30" spans="1:14" ht="13.5">
      <c r="A30" s="24" t="s">
        <v>21</v>
      </c>
      <c r="B30" s="25">
        <v>9586.98</v>
      </c>
      <c r="C30" s="26">
        <v>49118.06</v>
      </c>
      <c r="D30" s="26">
        <v>7983.26</v>
      </c>
      <c r="E30" s="22">
        <f t="shared" si="7"/>
        <v>66688.29999999999</v>
      </c>
      <c r="F30" s="23">
        <f t="shared" si="8"/>
        <v>0.0005896012185601218</v>
      </c>
      <c r="G30" s="25">
        <v>0</v>
      </c>
      <c r="H30" s="26">
        <v>21975.13</v>
      </c>
      <c r="I30" s="26">
        <v>1640.95</v>
      </c>
      <c r="J30" s="22">
        <f t="shared" si="9"/>
        <v>23616.08</v>
      </c>
      <c r="K30" s="23">
        <f t="shared" si="10"/>
        <v>0.00022675050856994628</v>
      </c>
      <c r="L30" s="41">
        <f t="shared" si="11"/>
        <v>1.671430840227111</v>
      </c>
      <c r="M30" s="42">
        <f t="shared" si="12"/>
        <v>3.86502330966818</v>
      </c>
      <c r="N30" s="43">
        <f t="shared" si="13"/>
        <v>1.8238513758422221</v>
      </c>
    </row>
    <row r="31" spans="1:14" ht="13.5">
      <c r="A31" s="24" t="s">
        <v>22</v>
      </c>
      <c r="B31" s="25">
        <v>4830864.68</v>
      </c>
      <c r="C31" s="26">
        <v>3233515.79</v>
      </c>
      <c r="D31" s="26">
        <v>47681.26</v>
      </c>
      <c r="E31" s="22">
        <f>SUM(B31:D31)</f>
        <v>8112061.7299999995</v>
      </c>
      <c r="F31" s="23">
        <f t="shared" si="8"/>
        <v>0.07171994909216355</v>
      </c>
      <c r="G31" s="25">
        <v>5267186.14</v>
      </c>
      <c r="H31" s="26">
        <v>3607811.85</v>
      </c>
      <c r="I31" s="26">
        <v>101206.11</v>
      </c>
      <c r="J31" s="22">
        <f t="shared" si="9"/>
        <v>8976204.1</v>
      </c>
      <c r="K31" s="23">
        <f t="shared" si="10"/>
        <v>0.08618529598064695</v>
      </c>
      <c r="L31" s="41">
        <f t="shared" si="11"/>
        <v>-0.09133720603806028</v>
      </c>
      <c r="M31" s="42">
        <f t="shared" si="12"/>
        <v>-0.5288697490694978</v>
      </c>
      <c r="N31" s="43">
        <f t="shared" si="13"/>
        <v>-0.0962703566421802</v>
      </c>
    </row>
    <row r="32" spans="1:14" ht="13.5">
      <c r="A32" s="24" t="s">
        <v>23</v>
      </c>
      <c r="B32" s="25">
        <v>2512437.99</v>
      </c>
      <c r="C32" s="26">
        <v>461493.43</v>
      </c>
      <c r="D32" s="26">
        <v>17700.23</v>
      </c>
      <c r="E32" s="22">
        <f t="shared" si="7"/>
        <v>2991631.6500000004</v>
      </c>
      <c r="F32" s="23">
        <f t="shared" si="8"/>
        <v>0.026449462144379574</v>
      </c>
      <c r="G32" s="25">
        <v>5756678.46</v>
      </c>
      <c r="H32" s="26">
        <v>244028.15</v>
      </c>
      <c r="I32" s="26">
        <v>5270.43</v>
      </c>
      <c r="J32" s="22">
        <f t="shared" si="9"/>
        <v>6005977.04</v>
      </c>
      <c r="K32" s="23">
        <f t="shared" si="10"/>
        <v>0.057666570755155834</v>
      </c>
      <c r="L32" s="41">
        <f t="shared" si="11"/>
        <v>-0.5044031289508419</v>
      </c>
      <c r="M32" s="42">
        <f t="shared" si="12"/>
        <v>2.358403394030468</v>
      </c>
      <c r="N32" s="43">
        <f t="shared" si="13"/>
        <v>-0.5018909279746431</v>
      </c>
    </row>
    <row r="33" spans="1:14" ht="13.5">
      <c r="A33" s="24" t="s">
        <v>24</v>
      </c>
      <c r="B33" s="25">
        <v>40074049.3</v>
      </c>
      <c r="C33" s="26">
        <v>81163.32</v>
      </c>
      <c r="D33" s="26">
        <v>163236.36</v>
      </c>
      <c r="E33" s="22">
        <f t="shared" si="7"/>
        <v>40318448.98</v>
      </c>
      <c r="F33" s="23">
        <f t="shared" si="8"/>
        <v>0.3564614280025447</v>
      </c>
      <c r="G33" s="25">
        <v>34391727.32</v>
      </c>
      <c r="H33" s="26">
        <v>249774.74</v>
      </c>
      <c r="I33" s="26">
        <v>816401.21</v>
      </c>
      <c r="J33" s="22">
        <f t="shared" si="9"/>
        <v>35457903.27</v>
      </c>
      <c r="K33" s="23">
        <f t="shared" si="10"/>
        <v>0.3404501339467203</v>
      </c>
      <c r="L33" s="41">
        <f t="shared" si="11"/>
        <v>0.15916488120088168</v>
      </c>
      <c r="M33" s="42">
        <f t="shared" si="12"/>
        <v>-0.8000537505327803</v>
      </c>
      <c r="N33" s="43">
        <f t="shared" si="13"/>
        <v>0.13707933244074177</v>
      </c>
    </row>
    <row r="34" spans="1:14" ht="13.5">
      <c r="A34" s="24" t="s">
        <v>25</v>
      </c>
      <c r="B34" s="25">
        <v>18061.87</v>
      </c>
      <c r="C34" s="26">
        <v>691604.69</v>
      </c>
      <c r="D34" s="26">
        <v>78891.6</v>
      </c>
      <c r="E34" s="22">
        <f t="shared" si="7"/>
        <v>788558.1599999999</v>
      </c>
      <c r="F34" s="23">
        <f t="shared" si="8"/>
        <v>0.006971760444358719</v>
      </c>
      <c r="G34" s="25">
        <v>10656.11</v>
      </c>
      <c r="H34" s="26">
        <v>951479.69</v>
      </c>
      <c r="I34" s="26">
        <v>176925.91</v>
      </c>
      <c r="J34" s="22">
        <f t="shared" si="9"/>
        <v>1139061.71</v>
      </c>
      <c r="K34" s="23">
        <f t="shared" si="10"/>
        <v>0.010936735564710682</v>
      </c>
      <c r="L34" s="41">
        <f t="shared" si="11"/>
        <v>-0.2624049952200095</v>
      </c>
      <c r="M34" s="42">
        <f t="shared" si="12"/>
        <v>-0.5540980967683026</v>
      </c>
      <c r="N34" s="43">
        <f t="shared" si="13"/>
        <v>-0.30771252068511723</v>
      </c>
    </row>
    <row r="35" spans="1:14" ht="13.5">
      <c r="A35" s="24" t="s">
        <v>26</v>
      </c>
      <c r="B35" s="25">
        <v>7469770.88</v>
      </c>
      <c r="C35" s="26">
        <v>74806.17</v>
      </c>
      <c r="D35" s="27">
        <v>6936528.9</v>
      </c>
      <c r="E35" s="22">
        <f t="shared" si="7"/>
        <v>14481105.95</v>
      </c>
      <c r="F35" s="23">
        <f t="shared" si="8"/>
        <v>0.1280296201015505</v>
      </c>
      <c r="G35" s="25">
        <v>6552601.75</v>
      </c>
      <c r="H35" s="26">
        <v>102481</v>
      </c>
      <c r="I35" s="27">
        <v>6969398.45</v>
      </c>
      <c r="J35" s="22">
        <f t="shared" si="9"/>
        <v>13624481.2</v>
      </c>
      <c r="K35" s="23">
        <f t="shared" si="10"/>
        <v>0.13081586957283647</v>
      </c>
      <c r="L35" s="41">
        <f t="shared" si="11"/>
        <v>0.1336563846632861</v>
      </c>
      <c r="M35" s="42">
        <f t="shared" si="12"/>
        <v>-0.004716267872444502</v>
      </c>
      <c r="N35" s="43">
        <f t="shared" si="13"/>
        <v>0.06287393533927732</v>
      </c>
    </row>
    <row r="36" spans="1:14" ht="14.25" thickBot="1">
      <c r="A36" s="28" t="s">
        <v>27</v>
      </c>
      <c r="B36" s="29">
        <v>446.44</v>
      </c>
      <c r="C36" s="26">
        <v>0</v>
      </c>
      <c r="D36" s="30">
        <v>0</v>
      </c>
      <c r="E36" s="22">
        <f>SUM(B36:D36)</f>
        <v>446.44</v>
      </c>
      <c r="F36" s="23">
        <f t="shared" si="8"/>
        <v>3.947042704851988E-06</v>
      </c>
      <c r="G36" s="29">
        <v>3067.06</v>
      </c>
      <c r="H36" s="26">
        <v>0</v>
      </c>
      <c r="I36" s="30">
        <v>0</v>
      </c>
      <c r="J36" s="22">
        <f t="shared" si="9"/>
        <v>3067.06</v>
      </c>
      <c r="K36" s="23">
        <f t="shared" si="10"/>
        <v>2.9448469636558626E-05</v>
      </c>
      <c r="L36" s="41">
        <f t="shared" si="11"/>
        <v>-0.8544404087301846</v>
      </c>
      <c r="M36" s="42" t="str">
        <f t="shared" si="12"/>
        <v>0.00%</v>
      </c>
      <c r="N36" s="43">
        <f t="shared" si="13"/>
        <v>-0.8544404087301846</v>
      </c>
    </row>
    <row r="37" spans="1:14" ht="15" thickBot="1" thickTop="1">
      <c r="A37" s="31" t="s">
        <v>28</v>
      </c>
      <c r="B37" s="32">
        <f>SUM(B23:B36)</f>
        <v>82729292.88</v>
      </c>
      <c r="C37" s="32">
        <f>SUM(C23:C36)</f>
        <v>7024500.18</v>
      </c>
      <c r="D37" s="32">
        <f>SUM(D23:D36)</f>
        <v>23353673.310000002</v>
      </c>
      <c r="E37" s="32">
        <f>SUM(E23:E36)</f>
        <v>113107466.36999999</v>
      </c>
      <c r="F37" s="33">
        <f>IF(E$37=0,"0.00%",E37/E$37)</f>
        <v>1</v>
      </c>
      <c r="G37" s="32">
        <f>SUM(G23:G36)</f>
        <v>74117195.91000001</v>
      </c>
      <c r="H37" s="32">
        <f>SUM(H23:H36)</f>
        <v>6946969.640000001</v>
      </c>
      <c r="I37" s="32">
        <f>SUM(I23:I36)</f>
        <v>23085898.54</v>
      </c>
      <c r="J37" s="32">
        <f>SUM(J23:J36)</f>
        <v>104150064.09</v>
      </c>
      <c r="K37" s="33">
        <f>IF(J$37=0,"0.00%",J37/J$37)</f>
        <v>1</v>
      </c>
      <c r="L37" s="44">
        <f>IF(H37=0,"0.00%",(B37+C37)/(G37+H37)-1)</f>
        <v>0.10719443605004808</v>
      </c>
      <c r="M37" s="45">
        <f>IF(I37=0,"0.00%",D37/I37-1)</f>
        <v>0.011599062065357435</v>
      </c>
      <c r="N37" s="40">
        <f>IF(J37=0,"0.00%",E37/J37-1)</f>
        <v>0.08600476973551885</v>
      </c>
    </row>
    <row r="38" ht="12.75" thickTop="1"/>
  </sheetData>
  <sheetProtection/>
  <printOptions/>
  <pageMargins left="0.75" right="0.75" top="1" bottom="1" header="0.5" footer="0.5"/>
  <pageSetup fitToHeight="1" fitToWidth="1" orientation="landscape" paperSize="5" scale="68" r:id="rId1"/>
  <headerFooter alignWithMargins="0">
    <oddHeader>&amp;C&amp;"Arial,Bold"&amp;14National Airport Sales Jan - Mar 17-18</oddHeader>
    <oddFooter>&amp;LStatistics and Reference Materials/National Airport (Mar 17-18)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CCRA / ADRC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txn717</dc:creator>
  <cp:keywords/>
  <dc:description/>
  <cp:lastModifiedBy>Dyer, Leanne</cp:lastModifiedBy>
  <cp:lastPrinted>2016-04-25T14:12:54Z</cp:lastPrinted>
  <dcterms:created xsi:type="dcterms:W3CDTF">2008-03-06T19:16:26Z</dcterms:created>
  <dcterms:modified xsi:type="dcterms:W3CDTF">2018-05-15T19:02:39Z</dcterms:modified>
  <cp:category/>
  <cp:version/>
  <cp:contentType/>
  <cp:contentStatus/>
</cp:coreProperties>
</file>