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<sst xmlns="http://schemas.openxmlformats.org/spreadsheetml/2006/main" count="90" uniqueCount="34">
  <si>
    <t>National Gross Sales -Airport</t>
  </si>
  <si>
    <t>Variance</t>
  </si>
  <si>
    <t>Department (product lines)</t>
  </si>
  <si>
    <t>Imported (IDNP)</t>
  </si>
  <si>
    <t>Imported (IDP)</t>
  </si>
  <si>
    <t>Domestic</t>
  </si>
  <si>
    <t>Total</t>
  </si>
  <si>
    <t>Sales</t>
  </si>
  <si>
    <t>Imported</t>
  </si>
  <si>
    <t>Rayon (gamme de produits)</t>
  </si>
  <si>
    <t>Importees</t>
  </si>
  <si>
    <t>Nationales</t>
  </si>
  <si>
    <t>Mix %</t>
  </si>
  <si>
    <t>+/- %</t>
  </si>
  <si>
    <t>Accessories (purses, wallets, sunglasses, etc.)</t>
  </si>
  <si>
    <t>Alcohol (liquor, liqueur, wine, coolers)</t>
  </si>
  <si>
    <t>Beer (beer, malt-based coolers)</t>
  </si>
  <si>
    <t>Clothing (including hats, fur, leather)</t>
  </si>
  <si>
    <t>Crafts/arts</t>
  </si>
  <si>
    <t>Electronics, Cameras, Binoculars, etc.</t>
  </si>
  <si>
    <t>Food</t>
  </si>
  <si>
    <t>Glassware, Crystal, China, Figurines, Porcelain</t>
  </si>
  <si>
    <t>Jewellery, Watches, Clocks</t>
  </si>
  <si>
    <t>Office and Travel Supplies</t>
  </si>
  <si>
    <t xml:space="preserve">Perfume, Cosmetics, Skincare </t>
  </si>
  <si>
    <t>Souvenirs (no clothing)</t>
  </si>
  <si>
    <t>Tobacco, Cigars, Loose Tobacco</t>
  </si>
  <si>
    <t>Other</t>
  </si>
  <si>
    <t>TOTAL / TOTAUX</t>
  </si>
  <si>
    <t>National Gross Sales - Airport</t>
  </si>
  <si>
    <t>July 17</t>
  </si>
  <si>
    <t>Jan - July 17</t>
  </si>
  <si>
    <t>July 18</t>
  </si>
  <si>
    <t>Jan - July 18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</si>
</sst>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1009]mmmm\ d\,\ yyyy"/>
    <numFmt numFmtId="166" formatCode="[$-409]hh:mm:ss\ AM/PM"/>
  </numFmts>
  <fonts count="39">
    <font>
      <sz val="10"/>
      <name val="Arial"/>
      <family val="0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7" fontId="1" fillId="0" borderId="10" xfId="0" applyNumberFormat="1" applyFont="1" applyBorder="1" applyAlignment="1">
      <alignment/>
    </xf>
    <xf numFmtId="17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 quotePrefix="1">
      <alignment horizontal="center"/>
    </xf>
    <xf numFmtId="0" fontId="3" fillId="0" borderId="20" xfId="0" applyFont="1" applyBorder="1" applyAlignment="1" quotePrefix="1">
      <alignment horizontal="center"/>
    </xf>
    <xf numFmtId="0" fontId="3" fillId="0" borderId="21" xfId="0" applyFont="1" applyBorder="1" applyAlignment="1" quotePrefix="1">
      <alignment horizontal="center"/>
    </xf>
    <xf numFmtId="0" fontId="3" fillId="0" borderId="22" xfId="0" applyFont="1" applyBorder="1" applyAlignment="1">
      <alignment/>
    </xf>
    <xf numFmtId="164" fontId="4" fillId="0" borderId="23" xfId="0" applyNumberFormat="1" applyFont="1" applyBorder="1" applyAlignment="1">
      <alignment/>
    </xf>
    <xf numFmtId="164" fontId="4" fillId="0" borderId="24" xfId="0" applyNumberFormat="1" applyFont="1" applyBorder="1" applyAlignment="1">
      <alignment/>
    </xf>
    <xf numFmtId="164" fontId="4" fillId="0" borderId="25" xfId="0" applyNumberFormat="1" applyFont="1" applyBorder="1" applyAlignment="1">
      <alignment/>
    </xf>
    <xf numFmtId="10" fontId="4" fillId="0" borderId="26" xfId="57" applyNumberFormat="1" applyFont="1" applyBorder="1" applyAlignment="1">
      <alignment/>
    </xf>
    <xf numFmtId="0" fontId="3" fillId="0" borderId="27" xfId="0" applyFont="1" applyBorder="1" applyAlignment="1">
      <alignment/>
    </xf>
    <xf numFmtId="164" fontId="4" fillId="0" borderId="28" xfId="0" applyNumberFormat="1" applyFont="1" applyBorder="1" applyAlignment="1">
      <alignment/>
    </xf>
    <xf numFmtId="164" fontId="4" fillId="0" borderId="29" xfId="0" applyNumberFormat="1" applyFont="1" applyBorder="1" applyAlignment="1">
      <alignment/>
    </xf>
    <xf numFmtId="164" fontId="4" fillId="0" borderId="30" xfId="0" applyNumberFormat="1" applyFont="1" applyBorder="1" applyAlignment="1">
      <alignment/>
    </xf>
    <xf numFmtId="0" fontId="3" fillId="0" borderId="31" xfId="0" applyFont="1" applyBorder="1" applyAlignment="1">
      <alignment/>
    </xf>
    <xf numFmtId="164" fontId="4" fillId="0" borderId="32" xfId="0" applyNumberFormat="1" applyFont="1" applyBorder="1" applyAlignment="1">
      <alignment/>
    </xf>
    <xf numFmtId="164" fontId="4" fillId="0" borderId="33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164" fontId="3" fillId="33" borderId="34" xfId="0" applyNumberFormat="1" applyFont="1" applyFill="1" applyBorder="1" applyAlignment="1">
      <alignment/>
    </xf>
    <xf numFmtId="10" fontId="3" fillId="33" borderId="35" xfId="57" applyNumberFormat="1" applyFont="1" applyFill="1" applyBorder="1" applyAlignment="1">
      <alignment/>
    </xf>
    <xf numFmtId="164" fontId="3" fillId="33" borderId="36" xfId="0" applyNumberFormat="1" applyFont="1" applyFill="1" applyBorder="1" applyAlignment="1">
      <alignment/>
    </xf>
    <xf numFmtId="0" fontId="4" fillId="0" borderId="37" xfId="0" applyFont="1" applyBorder="1" applyAlignment="1">
      <alignment/>
    </xf>
    <xf numFmtId="0" fontId="4" fillId="0" borderId="0" xfId="0" applyFont="1" applyAlignment="1">
      <alignment/>
    </xf>
    <xf numFmtId="10" fontId="4" fillId="0" borderId="0" xfId="0" applyNumberFormat="1" applyFont="1" applyAlignment="1">
      <alignment/>
    </xf>
    <xf numFmtId="17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0" fontId="4" fillId="0" borderId="26" xfId="57" applyNumberFormat="1" applyFont="1" applyBorder="1" applyAlignment="1">
      <alignment horizontal="right"/>
    </xf>
    <xf numFmtId="10" fontId="3" fillId="33" borderId="35" xfId="57" applyNumberFormat="1" applyFont="1" applyFill="1" applyBorder="1" applyAlignment="1">
      <alignment horizontal="right"/>
    </xf>
    <xf numFmtId="10" fontId="4" fillId="0" borderId="38" xfId="57" applyNumberFormat="1" applyFont="1" applyBorder="1" applyAlignment="1">
      <alignment horizontal="right"/>
    </xf>
    <xf numFmtId="10" fontId="4" fillId="0" borderId="25" xfId="57" applyNumberFormat="1" applyFont="1" applyBorder="1" applyAlignment="1">
      <alignment horizontal="right"/>
    </xf>
    <xf numFmtId="10" fontId="3" fillId="0" borderId="26" xfId="57" applyNumberFormat="1" applyFont="1" applyBorder="1" applyAlignment="1">
      <alignment horizontal="right"/>
    </xf>
    <xf numFmtId="10" fontId="3" fillId="33" borderId="36" xfId="57" applyNumberFormat="1" applyFont="1" applyFill="1" applyBorder="1" applyAlignment="1">
      <alignment horizontal="right"/>
    </xf>
    <xf numFmtId="10" fontId="3" fillId="33" borderId="34" xfId="57" applyNumberFormat="1" applyFont="1" applyFill="1" applyBorder="1" applyAlignment="1">
      <alignment horizontal="right"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view="pageLayout" zoomScaleNormal="75" workbookViewId="0" topLeftCell="A4">
      <selection activeCell="E36" sqref="E36"/>
    </sheetView>
  </sheetViews>
  <sheetFormatPr defaultColWidth="9.140625" defaultRowHeight="12.75"/>
  <cols>
    <col min="1" max="1" width="51.28125" style="0" customWidth="1"/>
    <col min="2" max="2" width="18.00390625" style="0" bestFit="1" customWidth="1"/>
    <col min="3" max="3" width="16.57421875" style="0" bestFit="1" customWidth="1"/>
    <col min="4" max="4" width="15.7109375" style="0" bestFit="1" customWidth="1"/>
    <col min="5" max="5" width="17.140625" style="0" bestFit="1" customWidth="1"/>
    <col min="6" max="6" width="9.28125" style="0" bestFit="1" customWidth="1"/>
    <col min="7" max="7" width="18.00390625" style="0" bestFit="1" customWidth="1"/>
    <col min="8" max="9" width="15.7109375" style="0" bestFit="1" customWidth="1"/>
    <col min="10" max="10" width="17.140625" style="0" bestFit="1" customWidth="1"/>
    <col min="11" max="11" width="9.28125" style="0" bestFit="1" customWidth="1"/>
    <col min="12" max="12" width="15.00390625" style="0" bestFit="1" customWidth="1"/>
    <col min="13" max="13" width="11.7109375" style="0" bestFit="1" customWidth="1"/>
    <col min="14" max="14" width="11.57421875" style="0" bestFit="1" customWidth="1"/>
  </cols>
  <sheetData>
    <row r="1" spans="1:14" ht="16.5" thickBot="1" thickTop="1">
      <c r="A1" s="1" t="s">
        <v>0</v>
      </c>
      <c r="B1" s="2"/>
      <c r="C1" s="4"/>
      <c r="D1" s="4" t="s">
        <v>32</v>
      </c>
      <c r="E1" s="5"/>
      <c r="F1" s="6"/>
      <c r="G1" s="5"/>
      <c r="H1" s="7"/>
      <c r="I1" s="4" t="s">
        <v>30</v>
      </c>
      <c r="J1" s="5"/>
      <c r="K1" s="6"/>
      <c r="L1" s="7"/>
      <c r="M1" s="3" t="s">
        <v>1</v>
      </c>
      <c r="N1" s="6"/>
    </row>
    <row r="2" spans="1:14" ht="15.75" thickTop="1">
      <c r="A2" s="8" t="s">
        <v>2</v>
      </c>
      <c r="B2" s="9" t="s">
        <v>3</v>
      </c>
      <c r="C2" s="9" t="s">
        <v>4</v>
      </c>
      <c r="D2" s="10" t="s">
        <v>5</v>
      </c>
      <c r="E2" s="10" t="s">
        <v>6</v>
      </c>
      <c r="F2" s="11" t="s">
        <v>7</v>
      </c>
      <c r="G2" s="9" t="s">
        <v>3</v>
      </c>
      <c r="H2" s="9" t="s">
        <v>4</v>
      </c>
      <c r="I2" s="10" t="s">
        <v>5</v>
      </c>
      <c r="J2" s="10" t="s">
        <v>6</v>
      </c>
      <c r="K2" s="11" t="s">
        <v>7</v>
      </c>
      <c r="L2" s="9" t="s">
        <v>8</v>
      </c>
      <c r="M2" s="10" t="s">
        <v>5</v>
      </c>
      <c r="N2" s="11" t="s">
        <v>6</v>
      </c>
    </row>
    <row r="3" spans="1:14" ht="15.75" thickBot="1">
      <c r="A3" s="12" t="s">
        <v>9</v>
      </c>
      <c r="B3" s="13" t="s">
        <v>10</v>
      </c>
      <c r="C3" s="13" t="s">
        <v>10</v>
      </c>
      <c r="D3" s="14" t="s">
        <v>11</v>
      </c>
      <c r="E3" s="14"/>
      <c r="F3" s="15" t="s">
        <v>12</v>
      </c>
      <c r="G3" s="13" t="s">
        <v>10</v>
      </c>
      <c r="H3" s="13" t="s">
        <v>10</v>
      </c>
      <c r="I3" s="14" t="s">
        <v>11</v>
      </c>
      <c r="J3" s="14"/>
      <c r="K3" s="15" t="s">
        <v>12</v>
      </c>
      <c r="L3" s="16" t="s">
        <v>13</v>
      </c>
      <c r="M3" s="17" t="s">
        <v>13</v>
      </c>
      <c r="N3" s="18" t="s">
        <v>13</v>
      </c>
    </row>
    <row r="4" spans="1:14" ht="15.75" thickTop="1">
      <c r="A4" s="19" t="s">
        <v>14</v>
      </c>
      <c r="B4" s="20">
        <v>3906621.88</v>
      </c>
      <c r="C4" s="21">
        <v>552952.03</v>
      </c>
      <c r="D4" s="22">
        <v>21274.47</v>
      </c>
      <c r="E4" s="22">
        <f>SUM(B4:D4)</f>
        <v>4480848.38</v>
      </c>
      <c r="F4" s="40">
        <f>IF(E$18=0,"0.00%",E4/E$18)</f>
        <v>0.10172749922314091</v>
      </c>
      <c r="G4" s="20">
        <v>1296905.92</v>
      </c>
      <c r="H4" s="21">
        <v>357556.35</v>
      </c>
      <c r="I4" s="22">
        <v>14894.86</v>
      </c>
      <c r="J4" s="22">
        <f>SUM(G4:I4)</f>
        <v>1669357.1300000001</v>
      </c>
      <c r="K4" s="23">
        <f>IF(J$18=0,"0.00%",J4/J$18)</f>
        <v>0.04283506476907021</v>
      </c>
      <c r="L4" s="42">
        <f>IF((G4+H4)=0,"0.00%",(B4+C4)/(G4+H4)-1)</f>
        <v>1.6954823877609493</v>
      </c>
      <c r="M4" s="43">
        <f>IF(I4=0,"0.00%",D4/I4-1)</f>
        <v>0.4283094973702337</v>
      </c>
      <c r="N4" s="44">
        <f>IF(J4=0,"0.00%",E4/J4-1)</f>
        <v>1.6841760217000417</v>
      </c>
    </row>
    <row r="5" spans="1:14" ht="15">
      <c r="A5" s="24" t="s">
        <v>15</v>
      </c>
      <c r="B5" s="25">
        <v>3837830.55</v>
      </c>
      <c r="C5" s="26">
        <v>38</v>
      </c>
      <c r="D5" s="26">
        <v>4473693.39</v>
      </c>
      <c r="E5" s="22">
        <f aca="true" t="shared" si="0" ref="E5:E17">SUM(B5:D5)</f>
        <v>8311561.9399999995</v>
      </c>
      <c r="F5" s="40">
        <f aca="true" t="shared" si="1" ref="F5:F17">IF(E$18=0,"0.00%",E5/E$18)</f>
        <v>0.18869516196270794</v>
      </c>
      <c r="G5" s="25">
        <v>3521877.83</v>
      </c>
      <c r="H5" s="26">
        <v>0</v>
      </c>
      <c r="I5" s="26">
        <v>4266344.29</v>
      </c>
      <c r="J5" s="22">
        <f aca="true" t="shared" si="2" ref="J5:J17">SUM(G5:I5)</f>
        <v>7788222.12</v>
      </c>
      <c r="K5" s="23">
        <f aca="true" t="shared" si="3" ref="K5:K17">IF(J$18=0,"0.00%",J5/J$18)</f>
        <v>0.19984279753614212</v>
      </c>
      <c r="L5" s="42">
        <f aca="true" t="shared" si="4" ref="L5:L17">IF((G5+H5)=0,"0.00%",(B5+C5)/(G5+H5)-1)</f>
        <v>0.08972222639534322</v>
      </c>
      <c r="M5" s="43">
        <f aca="true" t="shared" si="5" ref="M5:M17">IF(I5=0,"0.00%",D5/I5-1)</f>
        <v>0.04860111746865137</v>
      </c>
      <c r="N5" s="44">
        <f aca="true" t="shared" si="6" ref="N5:N17">IF(J5=0,"0.00%",E5/J5-1)</f>
        <v>0.06719631411847815</v>
      </c>
    </row>
    <row r="6" spans="1:14" ht="15">
      <c r="A6" s="24" t="s">
        <v>16</v>
      </c>
      <c r="B6" s="25">
        <v>0</v>
      </c>
      <c r="C6" s="26">
        <v>0</v>
      </c>
      <c r="D6" s="26">
        <v>17454.54</v>
      </c>
      <c r="E6" s="22">
        <f t="shared" si="0"/>
        <v>17454.54</v>
      </c>
      <c r="F6" s="40">
        <f t="shared" si="1"/>
        <v>0.0003962657411519651</v>
      </c>
      <c r="G6" s="25">
        <v>0</v>
      </c>
      <c r="H6" s="26">
        <v>0</v>
      </c>
      <c r="I6" s="26">
        <v>18184.91</v>
      </c>
      <c r="J6" s="22">
        <f t="shared" si="2"/>
        <v>18184.91</v>
      </c>
      <c r="K6" s="23">
        <f t="shared" si="3"/>
        <v>0.00046661782770815045</v>
      </c>
      <c r="L6" s="42" t="str">
        <f t="shared" si="4"/>
        <v>0.00%</v>
      </c>
      <c r="M6" s="43">
        <f t="shared" si="5"/>
        <v>-0.04016352019339109</v>
      </c>
      <c r="N6" s="44">
        <f t="shared" si="6"/>
        <v>-0.04016352019339109</v>
      </c>
    </row>
    <row r="7" spans="1:14" ht="15">
      <c r="A7" s="24" t="s">
        <v>17</v>
      </c>
      <c r="B7" s="25">
        <v>1626447.69</v>
      </c>
      <c r="C7" s="26">
        <v>447657.78</v>
      </c>
      <c r="D7" s="26">
        <v>215347.75</v>
      </c>
      <c r="E7" s="22">
        <f t="shared" si="0"/>
        <v>2289453.2199999997</v>
      </c>
      <c r="F7" s="40">
        <f t="shared" si="1"/>
        <v>0.05197684253243298</v>
      </c>
      <c r="G7" s="25">
        <v>1680709.09</v>
      </c>
      <c r="H7" s="26">
        <v>311914.65</v>
      </c>
      <c r="I7" s="26">
        <v>104489.19</v>
      </c>
      <c r="J7" s="22">
        <f t="shared" si="2"/>
        <v>2097112.9300000002</v>
      </c>
      <c r="K7" s="23">
        <f t="shared" si="3"/>
        <v>0.053811114811966335</v>
      </c>
      <c r="L7" s="42">
        <f t="shared" si="4"/>
        <v>0.04089167882743361</v>
      </c>
      <c r="M7" s="43">
        <f t="shared" si="5"/>
        <v>1.0609572148085364</v>
      </c>
      <c r="N7" s="44">
        <f t="shared" si="6"/>
        <v>0.09171670597634418</v>
      </c>
    </row>
    <row r="8" spans="1:14" ht="15">
      <c r="A8" s="24" t="s">
        <v>18</v>
      </c>
      <c r="B8" s="25">
        <v>14230.12</v>
      </c>
      <c r="C8" s="26">
        <v>1689.4</v>
      </c>
      <c r="D8" s="26">
        <v>10846.07</v>
      </c>
      <c r="E8" s="22">
        <f t="shared" si="0"/>
        <v>26765.59</v>
      </c>
      <c r="F8" s="40">
        <f t="shared" si="1"/>
        <v>0.0006076520125262324</v>
      </c>
      <c r="G8" s="25">
        <v>2720.43</v>
      </c>
      <c r="H8" s="26">
        <v>220.15</v>
      </c>
      <c r="I8" s="26">
        <v>5394</v>
      </c>
      <c r="J8" s="22">
        <f t="shared" si="2"/>
        <v>8334.58</v>
      </c>
      <c r="K8" s="23">
        <f t="shared" si="3"/>
        <v>0.00021386213153982048</v>
      </c>
      <c r="L8" s="42">
        <f t="shared" si="4"/>
        <v>4.413734705398255</v>
      </c>
      <c r="M8" s="43">
        <f t="shared" si="5"/>
        <v>1.0107656655543193</v>
      </c>
      <c r="N8" s="44">
        <f t="shared" si="6"/>
        <v>2.2113903759997506</v>
      </c>
    </row>
    <row r="9" spans="1:14" ht="15">
      <c r="A9" s="24" t="s">
        <v>19</v>
      </c>
      <c r="B9" s="25">
        <v>20313.9</v>
      </c>
      <c r="C9" s="26">
        <v>11094.14</v>
      </c>
      <c r="D9" s="26">
        <v>0</v>
      </c>
      <c r="E9" s="22">
        <f t="shared" si="0"/>
        <v>31408.04</v>
      </c>
      <c r="F9" s="40">
        <f t="shared" si="1"/>
        <v>0.0007130483099944522</v>
      </c>
      <c r="G9" s="25">
        <v>16550.23</v>
      </c>
      <c r="H9" s="26">
        <v>64.72</v>
      </c>
      <c r="I9" s="26">
        <v>0</v>
      </c>
      <c r="J9" s="22">
        <f t="shared" si="2"/>
        <v>16614.95</v>
      </c>
      <c r="K9" s="23">
        <f t="shared" si="3"/>
        <v>0.0004263332552363215</v>
      </c>
      <c r="L9" s="42">
        <f t="shared" si="4"/>
        <v>0.8903481503104131</v>
      </c>
      <c r="M9" s="43" t="str">
        <f t="shared" si="5"/>
        <v>0.00%</v>
      </c>
      <c r="N9" s="44">
        <f t="shared" si="6"/>
        <v>0.8903481503104131</v>
      </c>
    </row>
    <row r="10" spans="1:14" ht="15">
      <c r="A10" s="24" t="s">
        <v>20</v>
      </c>
      <c r="B10" s="25">
        <v>1178505.47</v>
      </c>
      <c r="C10" s="26">
        <v>34019</v>
      </c>
      <c r="D10" s="26">
        <v>2748261.53</v>
      </c>
      <c r="E10" s="22">
        <f t="shared" si="0"/>
        <v>3960786</v>
      </c>
      <c r="F10" s="40">
        <f t="shared" si="1"/>
        <v>0.08992066246571534</v>
      </c>
      <c r="G10" s="25">
        <v>994842.26</v>
      </c>
      <c r="H10" s="26">
        <v>22305.04</v>
      </c>
      <c r="I10" s="26">
        <v>2569911.64</v>
      </c>
      <c r="J10" s="22">
        <f t="shared" si="2"/>
        <v>3587058.9400000004</v>
      </c>
      <c r="K10" s="23">
        <f t="shared" si="3"/>
        <v>0.09204255893726727</v>
      </c>
      <c r="L10" s="42">
        <f t="shared" si="4"/>
        <v>0.1920834573320893</v>
      </c>
      <c r="M10" s="43">
        <f t="shared" si="5"/>
        <v>0.06939923039532969</v>
      </c>
      <c r="N10" s="44">
        <f t="shared" si="6"/>
        <v>0.10418759943766065</v>
      </c>
    </row>
    <row r="11" spans="1:14" ht="15">
      <c r="A11" s="24" t="s">
        <v>21</v>
      </c>
      <c r="B11" s="25">
        <v>3797.16</v>
      </c>
      <c r="C11" s="26">
        <v>35349.14</v>
      </c>
      <c r="D11" s="26">
        <v>7893.27</v>
      </c>
      <c r="E11" s="22">
        <f t="shared" si="0"/>
        <v>47039.57000000001</v>
      </c>
      <c r="F11" s="40">
        <f t="shared" si="1"/>
        <v>0.0010679267439600096</v>
      </c>
      <c r="G11" s="25">
        <v>1189.4</v>
      </c>
      <c r="H11" s="26">
        <v>18871.47</v>
      </c>
      <c r="I11" s="26">
        <v>3557.75</v>
      </c>
      <c r="J11" s="22">
        <f t="shared" si="2"/>
        <v>23618.620000000003</v>
      </c>
      <c r="K11" s="23">
        <f t="shared" si="3"/>
        <v>0.0006060447457735165</v>
      </c>
      <c r="L11" s="42">
        <f t="shared" si="4"/>
        <v>0.9513759871830083</v>
      </c>
      <c r="M11" s="43">
        <f t="shared" si="5"/>
        <v>1.2186128873585833</v>
      </c>
      <c r="N11" s="44">
        <f t="shared" si="6"/>
        <v>0.991630755734247</v>
      </c>
    </row>
    <row r="12" spans="1:14" ht="15">
      <c r="A12" s="24" t="s">
        <v>22</v>
      </c>
      <c r="B12" s="25">
        <v>1949171.12</v>
      </c>
      <c r="C12" s="26">
        <v>1246539.42</v>
      </c>
      <c r="D12" s="26">
        <v>31677.41</v>
      </c>
      <c r="E12" s="22">
        <f t="shared" si="0"/>
        <v>3227387.95</v>
      </c>
      <c r="F12" s="40">
        <f t="shared" si="1"/>
        <v>0.07327052319864466</v>
      </c>
      <c r="G12" s="25">
        <v>1908383.45</v>
      </c>
      <c r="H12" s="26">
        <v>1347939.91</v>
      </c>
      <c r="I12" s="26">
        <v>45575.5</v>
      </c>
      <c r="J12" s="22">
        <f t="shared" si="2"/>
        <v>3301898.86</v>
      </c>
      <c r="K12" s="23">
        <f t="shared" si="3"/>
        <v>0.08472546047053399</v>
      </c>
      <c r="L12" s="42">
        <f t="shared" si="4"/>
        <v>-0.018613882375612678</v>
      </c>
      <c r="M12" s="43">
        <f t="shared" si="5"/>
        <v>-0.3049465173174184</v>
      </c>
      <c r="N12" s="44">
        <f t="shared" si="6"/>
        <v>-0.022566078841070203</v>
      </c>
    </row>
    <row r="13" spans="1:14" ht="15">
      <c r="A13" s="24" t="s">
        <v>23</v>
      </c>
      <c r="B13" s="25">
        <v>411680.65</v>
      </c>
      <c r="C13" s="26">
        <v>238654.84</v>
      </c>
      <c r="D13" s="26">
        <v>17212.63</v>
      </c>
      <c r="E13" s="22">
        <f t="shared" si="0"/>
        <v>667548.12</v>
      </c>
      <c r="F13" s="40">
        <f t="shared" si="1"/>
        <v>0.015155165964064415</v>
      </c>
      <c r="G13" s="25">
        <v>2727182.36</v>
      </c>
      <c r="H13" s="26">
        <v>117220.97</v>
      </c>
      <c r="I13" s="26">
        <v>3060.56</v>
      </c>
      <c r="J13" s="22">
        <f t="shared" si="2"/>
        <v>2847463.89</v>
      </c>
      <c r="K13" s="23">
        <f t="shared" si="3"/>
        <v>0.07306483314073042</v>
      </c>
      <c r="L13" s="42">
        <f t="shared" si="4"/>
        <v>-0.7713631245116002</v>
      </c>
      <c r="M13" s="43">
        <f t="shared" si="5"/>
        <v>4.624013252476671</v>
      </c>
      <c r="N13" s="44">
        <f t="shared" si="6"/>
        <v>-0.7655639734908104</v>
      </c>
    </row>
    <row r="14" spans="1:14" ht="15">
      <c r="A14" s="24" t="s">
        <v>24</v>
      </c>
      <c r="B14" s="25">
        <v>16994961.11</v>
      </c>
      <c r="C14" s="26">
        <v>22665</v>
      </c>
      <c r="D14" s="26">
        <v>98604.83</v>
      </c>
      <c r="E14" s="22">
        <f t="shared" si="0"/>
        <v>17116230.939999998</v>
      </c>
      <c r="F14" s="40">
        <f t="shared" si="1"/>
        <v>0.38858520128100166</v>
      </c>
      <c r="G14" s="25">
        <v>12530457.27</v>
      </c>
      <c r="H14" s="26">
        <v>1203327.34</v>
      </c>
      <c r="I14" s="26">
        <v>306921.21</v>
      </c>
      <c r="J14" s="22">
        <f t="shared" si="2"/>
        <v>14040705.82</v>
      </c>
      <c r="K14" s="23">
        <f t="shared" si="3"/>
        <v>0.36027913524001964</v>
      </c>
      <c r="L14" s="42">
        <f t="shared" si="4"/>
        <v>0.2391068152917537</v>
      </c>
      <c r="M14" s="43">
        <f t="shared" si="5"/>
        <v>-0.6787291761296002</v>
      </c>
      <c r="N14" s="44">
        <f t="shared" si="6"/>
        <v>0.21904348395499662</v>
      </c>
    </row>
    <row r="15" spans="1:14" ht="15">
      <c r="A15" s="24" t="s">
        <v>25</v>
      </c>
      <c r="B15" s="25">
        <v>12491.7</v>
      </c>
      <c r="C15" s="26">
        <v>311359.78</v>
      </c>
      <c r="D15" s="26">
        <v>17361.65</v>
      </c>
      <c r="E15" s="22">
        <f t="shared" si="0"/>
        <v>341213.13000000006</v>
      </c>
      <c r="F15" s="40">
        <f t="shared" si="1"/>
        <v>0.007746470193441467</v>
      </c>
      <c r="G15" s="25">
        <v>3905.99</v>
      </c>
      <c r="H15" s="26">
        <v>568193.6</v>
      </c>
      <c r="I15" s="26">
        <v>101090.35</v>
      </c>
      <c r="J15" s="22">
        <f t="shared" si="2"/>
        <v>673189.94</v>
      </c>
      <c r="K15" s="23">
        <f t="shared" si="3"/>
        <v>0.017273796100051093</v>
      </c>
      <c r="L15" s="42">
        <f t="shared" si="4"/>
        <v>-0.43392464238612716</v>
      </c>
      <c r="M15" s="43">
        <f t="shared" si="5"/>
        <v>-0.8282561095099582</v>
      </c>
      <c r="N15" s="44">
        <f t="shared" si="6"/>
        <v>-0.4931398856019743</v>
      </c>
    </row>
    <row r="16" spans="1:14" ht="15">
      <c r="A16" s="24" t="s">
        <v>26</v>
      </c>
      <c r="B16" s="25">
        <v>1975181.12</v>
      </c>
      <c r="C16" s="26">
        <v>0</v>
      </c>
      <c r="D16" s="27">
        <v>1552769.66</v>
      </c>
      <c r="E16" s="22">
        <f t="shared" si="0"/>
        <v>3527950.7800000003</v>
      </c>
      <c r="F16" s="40">
        <f t="shared" si="1"/>
        <v>0.08009412053164124</v>
      </c>
      <c r="G16" s="25">
        <v>1534155.5</v>
      </c>
      <c r="H16" s="26">
        <v>20945</v>
      </c>
      <c r="I16" s="27">
        <v>1343239.08</v>
      </c>
      <c r="J16" s="22">
        <f t="shared" si="2"/>
        <v>2898339.58</v>
      </c>
      <c r="K16" s="23">
        <f t="shared" si="3"/>
        <v>0.07437028386613699</v>
      </c>
      <c r="L16" s="42">
        <f t="shared" si="4"/>
        <v>0.27013085006403137</v>
      </c>
      <c r="M16" s="43">
        <f t="shared" si="5"/>
        <v>0.15598904403525826</v>
      </c>
      <c r="N16" s="44">
        <f t="shared" si="6"/>
        <v>0.21723168822060535</v>
      </c>
    </row>
    <row r="17" spans="1:14" ht="15.75" thickBot="1">
      <c r="A17" s="28" t="s">
        <v>27</v>
      </c>
      <c r="B17" s="29">
        <v>1914.3</v>
      </c>
      <c r="C17" s="30">
        <v>0</v>
      </c>
      <c r="D17" s="30">
        <v>0</v>
      </c>
      <c r="E17" s="22">
        <f t="shared" si="0"/>
        <v>1914.3</v>
      </c>
      <c r="F17" s="40">
        <f t="shared" si="1"/>
        <v>4.345983957682108E-05</v>
      </c>
      <c r="G17" s="29">
        <v>1640.6</v>
      </c>
      <c r="H17" s="30">
        <v>0</v>
      </c>
      <c r="I17" s="30">
        <v>0</v>
      </c>
      <c r="J17" s="22">
        <f t="shared" si="2"/>
        <v>1640.6</v>
      </c>
      <c r="K17" s="23">
        <f t="shared" si="3"/>
        <v>4.2097167824201036E-05</v>
      </c>
      <c r="L17" s="42">
        <f t="shared" si="4"/>
        <v>0.16682920882603924</v>
      </c>
      <c r="M17" s="43" t="str">
        <f t="shared" si="5"/>
        <v>0.00%</v>
      </c>
      <c r="N17" s="44">
        <f t="shared" si="6"/>
        <v>0.16682920882603924</v>
      </c>
    </row>
    <row r="18" spans="1:14" ht="16.5" thickBot="1" thickTop="1">
      <c r="A18" s="31" t="s">
        <v>28</v>
      </c>
      <c r="B18" s="32">
        <f>SUM(B4:B17)</f>
        <v>31933146.77</v>
      </c>
      <c r="C18" s="32">
        <f>SUM(C4:C17)</f>
        <v>2902018.5300000003</v>
      </c>
      <c r="D18" s="32">
        <f>SUM(D4:D17)</f>
        <v>9212397.2</v>
      </c>
      <c r="E18" s="32">
        <f>SUM(E4:E17)</f>
        <v>44047562.49999999</v>
      </c>
      <c r="F18" s="41">
        <f>IF(E$18=0,"0.00%",E18/E$18)</f>
        <v>1</v>
      </c>
      <c r="G18" s="34">
        <f>SUM(G4:G17)</f>
        <v>26220520.33</v>
      </c>
      <c r="H18" s="34">
        <f>SUM(H4:H17)</f>
        <v>3968559.2000000007</v>
      </c>
      <c r="I18" s="32">
        <f>SUM(I4:I17)</f>
        <v>8782663.34</v>
      </c>
      <c r="J18" s="32">
        <f>SUM(J4:J17)</f>
        <v>38971742.87</v>
      </c>
      <c r="K18" s="33">
        <f>IF(J$18=0,"0.00%",J18/J$18)</f>
        <v>1</v>
      </c>
      <c r="L18" s="45">
        <f>IF(H18=0,"0.00%",(B18+C18)/(G18+H18)-1)</f>
        <v>0.15389955051074056</v>
      </c>
      <c r="M18" s="46">
        <f>IF(I18=0,"0.00%",D18/I18-1)</f>
        <v>0.04892978853496621</v>
      </c>
      <c r="N18" s="41">
        <f>IF(J18=0,"0.00%",E18/J18-1)</f>
        <v>0.13024358820521997</v>
      </c>
    </row>
    <row r="19" spans="1:14" ht="15.75" thickBot="1" thickTop="1">
      <c r="A19" s="35"/>
      <c r="B19" s="35"/>
      <c r="C19" s="35"/>
      <c r="D19" s="36"/>
      <c r="E19" s="36"/>
      <c r="F19" s="37"/>
      <c r="G19" s="37"/>
      <c r="H19" s="36"/>
      <c r="I19" s="36"/>
      <c r="J19" s="36"/>
      <c r="K19" s="36"/>
      <c r="L19" s="36"/>
      <c r="M19" s="36"/>
      <c r="N19" s="36"/>
    </row>
    <row r="20" spans="1:14" ht="16.5" thickBot="1" thickTop="1">
      <c r="A20" s="1" t="s">
        <v>29</v>
      </c>
      <c r="B20" s="2"/>
      <c r="C20" s="38"/>
      <c r="D20" s="38" t="s">
        <v>33</v>
      </c>
      <c r="E20" s="5"/>
      <c r="F20" s="6"/>
      <c r="G20" s="5"/>
      <c r="H20" s="7"/>
      <c r="I20" s="39" t="s">
        <v>31</v>
      </c>
      <c r="J20" s="5"/>
      <c r="K20" s="6"/>
      <c r="L20" s="7"/>
      <c r="M20" s="3" t="s">
        <v>1</v>
      </c>
      <c r="N20" s="6"/>
    </row>
    <row r="21" spans="1:14" ht="15.75" thickTop="1">
      <c r="A21" s="8" t="s">
        <v>2</v>
      </c>
      <c r="B21" s="9" t="s">
        <v>3</v>
      </c>
      <c r="C21" s="9" t="s">
        <v>4</v>
      </c>
      <c r="D21" s="10" t="s">
        <v>5</v>
      </c>
      <c r="E21" s="10" t="s">
        <v>6</v>
      </c>
      <c r="F21" s="11" t="s">
        <v>7</v>
      </c>
      <c r="G21" s="9" t="s">
        <v>3</v>
      </c>
      <c r="H21" s="9" t="s">
        <v>4</v>
      </c>
      <c r="I21" s="10" t="s">
        <v>5</v>
      </c>
      <c r="J21" s="10" t="s">
        <v>6</v>
      </c>
      <c r="K21" s="11" t="s">
        <v>7</v>
      </c>
      <c r="L21" s="9" t="s">
        <v>8</v>
      </c>
      <c r="M21" s="10" t="s">
        <v>5</v>
      </c>
      <c r="N21" s="11" t="s">
        <v>6</v>
      </c>
    </row>
    <row r="22" spans="1:14" ht="15.75" thickBot="1">
      <c r="A22" s="12" t="s">
        <v>9</v>
      </c>
      <c r="B22" s="13" t="s">
        <v>10</v>
      </c>
      <c r="C22" s="13" t="s">
        <v>10</v>
      </c>
      <c r="D22" s="14" t="s">
        <v>11</v>
      </c>
      <c r="E22" s="14"/>
      <c r="F22" s="15" t="s">
        <v>12</v>
      </c>
      <c r="G22" s="13" t="s">
        <v>10</v>
      </c>
      <c r="H22" s="13" t="s">
        <v>10</v>
      </c>
      <c r="I22" s="14" t="s">
        <v>11</v>
      </c>
      <c r="J22" s="14"/>
      <c r="K22" s="15" t="s">
        <v>12</v>
      </c>
      <c r="L22" s="16" t="s">
        <v>13</v>
      </c>
      <c r="M22" s="17" t="s">
        <v>13</v>
      </c>
      <c r="N22" s="18" t="s">
        <v>13</v>
      </c>
    </row>
    <row r="23" spans="1:14" ht="15.75" thickTop="1">
      <c r="A23" s="19" t="s">
        <v>14</v>
      </c>
      <c r="B23" s="20">
        <v>22498068.51</v>
      </c>
      <c r="C23" s="25">
        <v>3422984.23</v>
      </c>
      <c r="D23" s="26">
        <v>132034.82</v>
      </c>
      <c r="E23" s="22">
        <f>SUM(B23:D23)</f>
        <v>26053087.560000002</v>
      </c>
      <c r="F23" s="23">
        <f>IF(E$37=0,"0.00%",E23/E$37)</f>
        <v>0.09418664692656342</v>
      </c>
      <c r="G23" s="20">
        <v>8882167.4</v>
      </c>
      <c r="H23" s="25">
        <v>2744273.25</v>
      </c>
      <c r="I23" s="26">
        <v>103397.01</v>
      </c>
      <c r="J23" s="22">
        <f>SUM(G23:I23)</f>
        <v>11729837.66</v>
      </c>
      <c r="K23" s="23">
        <f>IF(J$37=0,"0.00%",J23/J$37)</f>
        <v>0.04569434880443649</v>
      </c>
      <c r="L23" s="42">
        <f>IF((G23+H23)=0,"0.00",(B23+C23)/(G23+H23)-1)</f>
        <v>1.2294916836822285</v>
      </c>
      <c r="M23" s="43">
        <f>IF(I23=0,"0.00%",D23/I23-1)</f>
        <v>0.27696942106933276</v>
      </c>
      <c r="N23" s="44">
        <f>IF(J23=0,"0.00%",E23/J23-1)</f>
        <v>1.2210953224735426</v>
      </c>
    </row>
    <row r="24" spans="1:14" ht="15">
      <c r="A24" s="24" t="s">
        <v>15</v>
      </c>
      <c r="B24" s="47">
        <v>28150890.06</v>
      </c>
      <c r="C24" s="47">
        <v>2369</v>
      </c>
      <c r="D24" s="26">
        <v>27192430.83</v>
      </c>
      <c r="E24" s="22">
        <f aca="true" t="shared" si="7" ref="E24:E36">SUM(B24:D24)</f>
        <v>55345689.89</v>
      </c>
      <c r="F24" s="23">
        <f aca="true" t="shared" si="8" ref="F24:F36">IF(E$37=0,"0.00%",E24/E$37)</f>
        <v>0.20008472855938542</v>
      </c>
      <c r="G24" s="47">
        <v>26828808.5</v>
      </c>
      <c r="H24" s="47">
        <v>1336.38</v>
      </c>
      <c r="I24" s="26">
        <v>25936964.89</v>
      </c>
      <c r="J24" s="22">
        <f aca="true" t="shared" si="9" ref="J24:J36">SUM(G24:I24)</f>
        <v>52767109.769999996</v>
      </c>
      <c r="K24" s="23">
        <f aca="true" t="shared" si="10" ref="K24:K36">IF(J$37=0,"0.00%",J24/J$37)</f>
        <v>0.2055577228877325</v>
      </c>
      <c r="L24" s="42">
        <f>IF((G24+H24)=0,"0.00",(B24+C24)/(G24+H24)-1)</f>
        <v>0.049314462740239984</v>
      </c>
      <c r="M24" s="43">
        <f aca="true" t="shared" si="11" ref="M24:M36">IF(I24=0,"0.00%",D24/I24-1)</f>
        <v>0.04840450474157221</v>
      </c>
      <c r="N24" s="44">
        <f aca="true" t="shared" si="12" ref="N24:N36">IF(J24=0,"0.00%",E24/J24-1)</f>
        <v>0.04886718509388621</v>
      </c>
    </row>
    <row r="25" spans="1:14" ht="15">
      <c r="A25" s="24" t="s">
        <v>16</v>
      </c>
      <c r="B25" s="25">
        <v>5304.79</v>
      </c>
      <c r="C25" s="26">
        <v>0</v>
      </c>
      <c r="D25" s="26">
        <v>151643.27</v>
      </c>
      <c r="E25" s="22">
        <f>SUM(B25:D25)</f>
        <v>156948.06</v>
      </c>
      <c r="F25" s="23">
        <f t="shared" si="8"/>
        <v>0.0005673957637069059</v>
      </c>
      <c r="G25" s="25">
        <v>315</v>
      </c>
      <c r="H25" s="26">
        <v>0</v>
      </c>
      <c r="I25" s="26">
        <v>152910.66</v>
      </c>
      <c r="J25" s="22">
        <f t="shared" si="9"/>
        <v>153225.66</v>
      </c>
      <c r="K25" s="23">
        <f t="shared" si="10"/>
        <v>0.0005969005673203829</v>
      </c>
      <c r="L25" s="42">
        <f aca="true" t="shared" si="13" ref="L25:L36">IF((G25+H25)=0,"0.00",(B25+C25)/(G25+H25)-1)</f>
        <v>15.840603174603174</v>
      </c>
      <c r="M25" s="43">
        <f t="shared" si="11"/>
        <v>-0.008288434566955716</v>
      </c>
      <c r="N25" s="44">
        <f t="shared" si="12"/>
        <v>0.024293581114285923</v>
      </c>
    </row>
    <row r="26" spans="1:14" ht="15">
      <c r="A26" s="24" t="s">
        <v>17</v>
      </c>
      <c r="B26" s="25">
        <v>9533386.48</v>
      </c>
      <c r="C26" s="26">
        <v>2454402.65</v>
      </c>
      <c r="D26" s="26">
        <v>1029327.28</v>
      </c>
      <c r="E26" s="22">
        <f>SUM(B26:D26)</f>
        <v>13017116.41</v>
      </c>
      <c r="F26" s="23">
        <f t="shared" si="8"/>
        <v>0.047059241807217295</v>
      </c>
      <c r="G26" s="25">
        <v>10584035.28</v>
      </c>
      <c r="H26" s="26">
        <v>1931516.67</v>
      </c>
      <c r="I26" s="26">
        <v>662292.13</v>
      </c>
      <c r="J26" s="22">
        <f t="shared" si="9"/>
        <v>13177844.08</v>
      </c>
      <c r="K26" s="23">
        <f t="shared" si="10"/>
        <v>0.05133515239817893</v>
      </c>
      <c r="L26" s="42">
        <f t="shared" si="13"/>
        <v>-0.042168561331408005</v>
      </c>
      <c r="M26" s="43">
        <f t="shared" si="11"/>
        <v>0.5541892065061984</v>
      </c>
      <c r="N26" s="44">
        <f t="shared" si="12"/>
        <v>-0.01219681072444434</v>
      </c>
    </row>
    <row r="27" spans="1:14" ht="15">
      <c r="A27" s="24" t="s">
        <v>18</v>
      </c>
      <c r="B27" s="25">
        <v>46523.83</v>
      </c>
      <c r="C27" s="26">
        <v>6761</v>
      </c>
      <c r="D27" s="26">
        <v>45647.44</v>
      </c>
      <c r="E27" s="22">
        <f t="shared" si="7"/>
        <v>98932.27</v>
      </c>
      <c r="F27" s="23">
        <f t="shared" si="8"/>
        <v>0.00035765813793370765</v>
      </c>
      <c r="G27" s="25">
        <v>29806.52</v>
      </c>
      <c r="H27" s="26">
        <v>725.2</v>
      </c>
      <c r="I27" s="26">
        <v>42757.65</v>
      </c>
      <c r="J27" s="22">
        <f t="shared" si="9"/>
        <v>73289.37</v>
      </c>
      <c r="K27" s="23">
        <f t="shared" si="10"/>
        <v>0.00028550352813982625</v>
      </c>
      <c r="L27" s="42">
        <f t="shared" si="13"/>
        <v>0.7452285688457774</v>
      </c>
      <c r="M27" s="43">
        <f t="shared" si="11"/>
        <v>0.06758533268315725</v>
      </c>
      <c r="N27" s="44">
        <f t="shared" si="12"/>
        <v>0.34988566554740497</v>
      </c>
    </row>
    <row r="28" spans="1:14" ht="15">
      <c r="A28" s="24" t="s">
        <v>19</v>
      </c>
      <c r="B28" s="25">
        <v>261814.33</v>
      </c>
      <c r="C28" s="26">
        <v>119468.93</v>
      </c>
      <c r="D28" s="26">
        <v>2726.81</v>
      </c>
      <c r="E28" s="22">
        <f t="shared" si="7"/>
        <v>384010.07</v>
      </c>
      <c r="F28" s="23">
        <f t="shared" si="8"/>
        <v>0.001388266200542985</v>
      </c>
      <c r="G28" s="25">
        <v>93256.93</v>
      </c>
      <c r="H28" s="26">
        <v>1414.15</v>
      </c>
      <c r="I28" s="26">
        <v>0</v>
      </c>
      <c r="J28" s="22">
        <f t="shared" si="9"/>
        <v>94671.07999999999</v>
      </c>
      <c r="K28" s="23">
        <f t="shared" si="10"/>
        <v>0.0003687973761107203</v>
      </c>
      <c r="L28" s="42">
        <f t="shared" si="13"/>
        <v>3.027452311730257</v>
      </c>
      <c r="M28" s="43" t="str">
        <f t="shared" si="11"/>
        <v>0.00%</v>
      </c>
      <c r="N28" s="44">
        <f t="shared" si="12"/>
        <v>3.056255299928976</v>
      </c>
    </row>
    <row r="29" spans="1:14" ht="15">
      <c r="A29" s="24" t="s">
        <v>20</v>
      </c>
      <c r="B29" s="25">
        <v>6788423.8</v>
      </c>
      <c r="C29" s="26">
        <v>174491.66</v>
      </c>
      <c r="D29" s="26">
        <v>13346347.61</v>
      </c>
      <c r="E29" s="22">
        <f t="shared" si="7"/>
        <v>20309263.07</v>
      </c>
      <c r="F29" s="23">
        <f t="shared" si="8"/>
        <v>0.07342167740032665</v>
      </c>
      <c r="G29" s="25">
        <v>5835341.23</v>
      </c>
      <c r="H29" s="26">
        <v>170856.32</v>
      </c>
      <c r="I29" s="26">
        <v>12909179.99</v>
      </c>
      <c r="J29" s="22">
        <f t="shared" si="9"/>
        <v>18915377.54</v>
      </c>
      <c r="K29" s="23">
        <f t="shared" si="10"/>
        <v>0.07368608877067476</v>
      </c>
      <c r="L29" s="42">
        <f t="shared" si="13"/>
        <v>0.1592884519757427</v>
      </c>
      <c r="M29" s="43">
        <f t="shared" si="11"/>
        <v>0.033864863634920805</v>
      </c>
      <c r="N29" s="44">
        <f t="shared" si="12"/>
        <v>0.07369060052078669</v>
      </c>
    </row>
    <row r="30" spans="1:14" ht="15">
      <c r="A30" s="24" t="s">
        <v>21</v>
      </c>
      <c r="B30" s="25">
        <v>27171.3</v>
      </c>
      <c r="C30" s="26">
        <v>164005.46</v>
      </c>
      <c r="D30" s="26">
        <v>30168.69</v>
      </c>
      <c r="E30" s="22">
        <f t="shared" si="7"/>
        <v>221345.44999999998</v>
      </c>
      <c r="F30" s="23">
        <f t="shared" si="8"/>
        <v>0.0008002040333967732</v>
      </c>
      <c r="G30" s="25">
        <v>1189.4</v>
      </c>
      <c r="H30" s="26">
        <v>95788.22</v>
      </c>
      <c r="I30" s="26">
        <v>7397.75</v>
      </c>
      <c r="J30" s="22">
        <f t="shared" si="9"/>
        <v>104375.37</v>
      </c>
      <c r="K30" s="23">
        <f t="shared" si="10"/>
        <v>0.0004066010716956603</v>
      </c>
      <c r="L30" s="42">
        <f t="shared" si="13"/>
        <v>0.9713492659440393</v>
      </c>
      <c r="M30" s="43">
        <f t="shared" si="11"/>
        <v>3.0780899597850695</v>
      </c>
      <c r="N30" s="44">
        <f t="shared" si="12"/>
        <v>1.1206674524842404</v>
      </c>
    </row>
    <row r="31" spans="1:14" ht="15">
      <c r="A31" s="24" t="s">
        <v>22</v>
      </c>
      <c r="B31" s="25">
        <v>11875524.18</v>
      </c>
      <c r="C31" s="26">
        <v>8021990.59</v>
      </c>
      <c r="D31" s="26">
        <v>179403.11</v>
      </c>
      <c r="E31" s="22">
        <f t="shared" si="7"/>
        <v>20076917.88</v>
      </c>
      <c r="F31" s="23">
        <f t="shared" si="8"/>
        <v>0.07258170730752221</v>
      </c>
      <c r="G31" s="25">
        <v>12772157.41</v>
      </c>
      <c r="H31" s="26">
        <v>9395726.91</v>
      </c>
      <c r="I31" s="26">
        <v>273242.22</v>
      </c>
      <c r="J31" s="22">
        <f t="shared" si="9"/>
        <v>22441126.54</v>
      </c>
      <c r="K31" s="23">
        <f t="shared" si="10"/>
        <v>0.0874208743041766</v>
      </c>
      <c r="L31" s="42">
        <f t="shared" si="13"/>
        <v>-0.10241706051991883</v>
      </c>
      <c r="M31" s="43">
        <f t="shared" si="11"/>
        <v>-0.3434282959639253</v>
      </c>
      <c r="N31" s="44">
        <f t="shared" si="12"/>
        <v>-0.10535160326224868</v>
      </c>
    </row>
    <row r="32" spans="1:14" ht="15">
      <c r="A32" s="24" t="s">
        <v>23</v>
      </c>
      <c r="B32" s="25">
        <v>4232036.61</v>
      </c>
      <c r="C32" s="26">
        <v>1297601.67</v>
      </c>
      <c r="D32" s="26">
        <v>68209.14</v>
      </c>
      <c r="E32" s="22">
        <f t="shared" si="7"/>
        <v>5597847.42</v>
      </c>
      <c r="F32" s="23">
        <f t="shared" si="8"/>
        <v>0.020237235885461936</v>
      </c>
      <c r="G32" s="25">
        <v>14856737.1</v>
      </c>
      <c r="H32" s="26">
        <v>676128.52</v>
      </c>
      <c r="I32" s="26">
        <v>18988.21</v>
      </c>
      <c r="J32" s="22">
        <f t="shared" si="9"/>
        <v>15551853.83</v>
      </c>
      <c r="K32" s="23">
        <f t="shared" si="10"/>
        <v>0.06058326245101943</v>
      </c>
      <c r="L32" s="42">
        <f t="shared" si="13"/>
        <v>-0.6440039838572942</v>
      </c>
      <c r="M32" s="43">
        <f t="shared" si="11"/>
        <v>2.5921837814096222</v>
      </c>
      <c r="N32" s="44">
        <f t="shared" si="12"/>
        <v>-0.6400527241838152</v>
      </c>
    </row>
    <row r="33" spans="1:14" ht="15">
      <c r="A33" s="24" t="s">
        <v>24</v>
      </c>
      <c r="B33" s="25">
        <v>102946394.91</v>
      </c>
      <c r="C33" s="26">
        <v>180186.6</v>
      </c>
      <c r="D33" s="26">
        <v>421925.11</v>
      </c>
      <c r="E33" s="22">
        <f t="shared" si="7"/>
        <v>103548506.61999999</v>
      </c>
      <c r="F33" s="23">
        <f t="shared" si="8"/>
        <v>0.3743466723600438</v>
      </c>
      <c r="G33" s="25">
        <v>85248323.59</v>
      </c>
      <c r="H33" s="26">
        <v>4374887.1</v>
      </c>
      <c r="I33" s="26">
        <v>1965608.23</v>
      </c>
      <c r="J33" s="22">
        <f>SUM(G33:I33)</f>
        <v>91588818.92</v>
      </c>
      <c r="K33" s="23">
        <f t="shared" si="10"/>
        <v>0.35679022673847066</v>
      </c>
      <c r="L33" s="42">
        <f t="shared" si="13"/>
        <v>0.15066823332972468</v>
      </c>
      <c r="M33" s="43">
        <f t="shared" si="11"/>
        <v>-0.7853462843915748</v>
      </c>
      <c r="N33" s="44">
        <f t="shared" si="12"/>
        <v>0.1305802153693718</v>
      </c>
    </row>
    <row r="34" spans="1:14" ht="15">
      <c r="A34" s="24" t="s">
        <v>25</v>
      </c>
      <c r="B34" s="25">
        <v>59526.28</v>
      </c>
      <c r="C34" s="26">
        <v>1647747.63</v>
      </c>
      <c r="D34" s="26">
        <v>140874.94</v>
      </c>
      <c r="E34" s="22">
        <f t="shared" si="7"/>
        <v>1848148.8499999999</v>
      </c>
      <c r="F34" s="23">
        <f t="shared" si="8"/>
        <v>0.006681394011431488</v>
      </c>
      <c r="G34" s="25">
        <v>34607.7</v>
      </c>
      <c r="H34" s="26">
        <v>2732405.54</v>
      </c>
      <c r="I34" s="26">
        <v>499327.66</v>
      </c>
      <c r="J34" s="22">
        <f t="shared" si="9"/>
        <v>3266340.9000000004</v>
      </c>
      <c r="K34" s="23">
        <f t="shared" si="10"/>
        <v>0.012724244335261928</v>
      </c>
      <c r="L34" s="42">
        <f t="shared" si="13"/>
        <v>-0.3829903358178366</v>
      </c>
      <c r="M34" s="43">
        <f t="shared" si="11"/>
        <v>-0.7178707464353167</v>
      </c>
      <c r="N34" s="44">
        <f t="shared" si="12"/>
        <v>-0.4341837222195639</v>
      </c>
    </row>
    <row r="35" spans="1:14" ht="15">
      <c r="A35" s="24" t="s">
        <v>26</v>
      </c>
      <c r="B35" s="25">
        <v>15909243.41</v>
      </c>
      <c r="C35" s="26">
        <v>80747.53</v>
      </c>
      <c r="D35" s="27">
        <v>13949565.41</v>
      </c>
      <c r="E35" s="22">
        <f t="shared" si="7"/>
        <v>29939556.35</v>
      </c>
      <c r="F35" s="23">
        <f t="shared" si="8"/>
        <v>0.1082369380051859</v>
      </c>
      <c r="G35" s="25">
        <v>13047729.76</v>
      </c>
      <c r="H35" s="26">
        <v>198070</v>
      </c>
      <c r="I35" s="27">
        <v>13582407.53</v>
      </c>
      <c r="J35" s="22">
        <f t="shared" si="9"/>
        <v>26828207.29</v>
      </c>
      <c r="K35" s="23">
        <f t="shared" si="10"/>
        <v>0.1045110339325008</v>
      </c>
      <c r="L35" s="42">
        <f t="shared" si="13"/>
        <v>0.20717444244378336</v>
      </c>
      <c r="M35" s="43">
        <f t="shared" si="11"/>
        <v>0.027031870394776725</v>
      </c>
      <c r="N35" s="44">
        <f t="shared" si="12"/>
        <v>0.11597305128769198</v>
      </c>
    </row>
    <row r="36" spans="1:14" ht="15.75" thickBot="1">
      <c r="A36" s="28" t="s">
        <v>27</v>
      </c>
      <c r="B36" s="29">
        <v>13895.18</v>
      </c>
      <c r="C36" s="26">
        <v>0</v>
      </c>
      <c r="D36" s="30">
        <v>0</v>
      </c>
      <c r="E36" s="22">
        <f t="shared" si="7"/>
        <v>13895.18</v>
      </c>
      <c r="F36" s="23">
        <f t="shared" si="8"/>
        <v>5.023360128149992E-05</v>
      </c>
      <c r="G36" s="29">
        <v>10073.72</v>
      </c>
      <c r="H36" s="26">
        <v>0</v>
      </c>
      <c r="I36" s="30">
        <v>0</v>
      </c>
      <c r="J36" s="22">
        <f t="shared" si="9"/>
        <v>10073.72</v>
      </c>
      <c r="K36" s="23">
        <f t="shared" si="10"/>
        <v>3.924283428132525E-05</v>
      </c>
      <c r="L36" s="42">
        <f t="shared" si="13"/>
        <v>0.3793494359581169</v>
      </c>
      <c r="M36" s="43" t="str">
        <f t="shared" si="11"/>
        <v>0.00%</v>
      </c>
      <c r="N36" s="44">
        <f t="shared" si="12"/>
        <v>0.3793494359581169</v>
      </c>
    </row>
    <row r="37" spans="1:14" ht="16.5" thickBot="1" thickTop="1">
      <c r="A37" s="31" t="s">
        <v>28</v>
      </c>
      <c r="B37" s="32">
        <f>SUM(B23:B36)</f>
        <v>202348203.67000002</v>
      </c>
      <c r="C37" s="32">
        <f>SUM(C23:C36)</f>
        <v>17572756.95</v>
      </c>
      <c r="D37" s="32">
        <f>SUM(D23:D36)</f>
        <v>56690304.45999999</v>
      </c>
      <c r="E37" s="32">
        <f>SUM(E23:E36)</f>
        <v>276611265.08</v>
      </c>
      <c r="F37" s="33">
        <f>IF(E$37=0,"0.00%",E37/E$37)</f>
        <v>1</v>
      </c>
      <c r="G37" s="34">
        <f>SUM(G23:G36)</f>
        <v>178224549.54</v>
      </c>
      <c r="H37" s="34">
        <f>SUM(H23:H36)</f>
        <v>22323128.259999998</v>
      </c>
      <c r="I37" s="32">
        <f>SUM(I23:I36)</f>
        <v>56154473.92999999</v>
      </c>
      <c r="J37" s="32">
        <f>SUM(J23:J36)</f>
        <v>256702151.73</v>
      </c>
      <c r="K37" s="33">
        <f>IF(J$37=0,"0.00%",J37/J$37)</f>
        <v>1</v>
      </c>
      <c r="L37" s="45">
        <f>IF(H37=0,"0.00%",(B37+C37)/(G37+H37)-1)</f>
        <v>0.09660188057286012</v>
      </c>
      <c r="M37" s="46">
        <f>IF(I37=0,"0.00%",D37/I37-1)</f>
        <v>0.009542080844136214</v>
      </c>
      <c r="N37" s="41">
        <f>IF(J37=0,"0.00%",E37/J37-1)</f>
        <v>0.07755725152993831</v>
      </c>
    </row>
    <row r="38" ht="13.5" thickTop="1"/>
  </sheetData>
  <sheetProtection/>
  <printOptions/>
  <pageMargins left="0.75" right="0.75" top="1" bottom="1" header="0.5" footer="0.5"/>
  <pageSetup fitToHeight="1" fitToWidth="1" orientation="landscape" paperSize="5" scale="67" r:id="rId1"/>
  <headerFooter alignWithMargins="0">
    <oddHeader>&amp;C&amp;"Arial,Bold"&amp;14National Airport Sales Jan - July 17-18</oddHeader>
    <oddFooter>&amp;LStatistics and Reference Materials/National Airport (July 16-17)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CCRA / ADRC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txn717</dc:creator>
  <cp:keywords/>
  <dc:description/>
  <cp:lastModifiedBy>Graham, Andrea</cp:lastModifiedBy>
  <cp:lastPrinted>2018-09-20T13:03:24Z</cp:lastPrinted>
  <dcterms:created xsi:type="dcterms:W3CDTF">2008-03-06T19:16:26Z</dcterms:created>
  <dcterms:modified xsi:type="dcterms:W3CDTF">2018-09-20T13:04:50Z</dcterms:modified>
  <cp:category/>
  <cp:version/>
  <cp:contentType/>
  <cp:contentStatus/>
</cp:coreProperties>
</file>