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<sst xmlns="http://schemas.openxmlformats.org/spreadsheetml/2006/main" count="90" uniqueCount="34">
  <si>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</si>
  <si>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</si>
  <si>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</si>
  <si>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</si>
  <si>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</si>
  <si>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</si>
  <si>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</si>
  <si>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</si>
  <si>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</si>
  <si>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</si>
  <si>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</si>
  <si>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</si>
  <si>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</si>
  <si>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</si>
  <si>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</si>
  <si>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</si>
  <si>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</si>
  <si>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</si>
  <si>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</si>
  <si>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</si>
  <si>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</si>
  <si>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</si>
  <si>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</si>
  <si>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</si>
  <si>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</si>
  <si>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</si>
  <si>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</si>
  <si>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</si>
  <si>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</si>
  <si>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</si>
  <si>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Feb 18</t>
  </si>
  <si>
    <t>Jan - Feb 18</t>
  </si>
  <si>
    <t>Feb 19</t>
  </si>
  <si>
    <t>Jan - Feb 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</si>
</sst>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0">
      <selection activeCell="B37" sqref="B3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3170713.55</v>
      </c>
      <c r="C4" s="21">
        <v>535189.72</v>
      </c>
      <c r="D4" s="22">
        <v>6981.01</v>
      </c>
      <c r="E4" s="22">
        <f>SUM(B4:D4)</f>
        <v>3712884.2799999993</v>
      </c>
      <c r="F4" s="40">
        <f>IF(E$18=0,"0.00%",E4/E$18)</f>
        <v>0.09181311763133847</v>
      </c>
      <c r="G4" s="20">
        <v>3387940.32</v>
      </c>
      <c r="H4" s="21">
        <v>453148.6</v>
      </c>
      <c r="I4" s="22">
        <v>20242.43</v>
      </c>
      <c r="J4" s="22">
        <f>SUM(G4:I4)</f>
        <v>3861331.35</v>
      </c>
      <c r="K4" s="23">
        <f>IF(J$18=0,"0.00%",J4/J$18)</f>
        <v>0.10050057712169388</v>
      </c>
      <c r="L4" s="42">
        <f>IF((G4+H4)=0,"0.00%",(B4+C4)/(G4+H4)-1)</f>
        <v>-0.03519461611422425</v>
      </c>
      <c r="M4" s="43">
        <f>IF(I4=0,"0.00%",D4/I4-1)</f>
        <v>-0.655129843600793</v>
      </c>
      <c r="N4" s="44">
        <f>IF(J4=0,"0.00%",E4/J4-1)</f>
        <v>-0.03844453027839756</v>
      </c>
    </row>
    <row r="5" spans="1:14" ht="15">
      <c r="A5" s="24" t="s">
        <v>15</v>
      </c>
      <c r="B5" s="25">
        <v>4494295.93</v>
      </c>
      <c r="C5" s="26">
        <v>1128</v>
      </c>
      <c r="D5" s="26">
        <v>3674014.85</v>
      </c>
      <c r="E5" s="22">
        <f aca="true" t="shared" si="0" ref="E5:E17">SUM(B5:D5)</f>
        <v>8169438.779999999</v>
      </c>
      <c r="F5" s="40">
        <f aca="true" t="shared" si="1" ref="F5:F17">IF(E$18=0,"0.00%",E5/E$18)</f>
        <v>0.20201589576343013</v>
      </c>
      <c r="G5" s="25">
        <v>4214128.03</v>
      </c>
      <c r="H5" s="26">
        <v>580</v>
      </c>
      <c r="I5" s="26">
        <v>3775626.1</v>
      </c>
      <c r="J5" s="22">
        <f aca="true" t="shared" si="2" ref="J5:J17">SUM(G5:I5)</f>
        <v>7990334.130000001</v>
      </c>
      <c r="K5" s="23">
        <f aca="true" t="shared" si="3" ref="K5:K17">IF(J$18=0,"0.00%",J5/J$18)</f>
        <v>0.2079679568188749</v>
      </c>
      <c r="L5" s="42">
        <f aca="true" t="shared" si="4" ref="L5:L17">IF((G5+H5)=0,"0.00%",(B5+C5)/(G5+H5)-1)</f>
        <v>0.06660387813387847</v>
      </c>
      <c r="M5" s="43">
        <f aca="true" t="shared" si="5" ref="M5:M17">IF(I5=0,"0.00%",D5/I5-1)</f>
        <v>-0.02691242387587056</v>
      </c>
      <c r="N5" s="44">
        <f aca="true" t="shared" si="6" ref="N5:N17">IF(J5=0,"0.00%",E5/J5-1)</f>
        <v>0.022415164007665744</v>
      </c>
    </row>
    <row r="6" spans="1:14" ht="15">
      <c r="A6" s="24" t="s">
        <v>16</v>
      </c>
      <c r="B6" s="25">
        <v>0</v>
      </c>
      <c r="C6" s="26">
        <v>0</v>
      </c>
      <c r="D6" s="26">
        <v>23254.38</v>
      </c>
      <c r="E6" s="22">
        <f t="shared" si="0"/>
        <v>23254.38</v>
      </c>
      <c r="F6" s="40">
        <f t="shared" si="1"/>
        <v>0.0005750400404032644</v>
      </c>
      <c r="G6" s="25">
        <v>2423.78</v>
      </c>
      <c r="H6" s="26">
        <v>0</v>
      </c>
      <c r="I6" s="26">
        <v>22976.48</v>
      </c>
      <c r="J6" s="22">
        <f t="shared" si="2"/>
        <v>25400.26</v>
      </c>
      <c r="K6" s="23">
        <f t="shared" si="3"/>
        <v>0.0006611037897695768</v>
      </c>
      <c r="L6" s="42">
        <f t="shared" si="4"/>
        <v>-1</v>
      </c>
      <c r="M6" s="43">
        <f t="shared" si="5"/>
        <v>0.012094977124433415</v>
      </c>
      <c r="N6" s="44">
        <f t="shared" si="6"/>
        <v>-0.08448259978441153</v>
      </c>
    </row>
    <row r="7" spans="1:14" ht="15">
      <c r="A7" s="24" t="s">
        <v>17</v>
      </c>
      <c r="B7" s="25">
        <v>1742462.14</v>
      </c>
      <c r="C7" s="26">
        <v>311888.86</v>
      </c>
      <c r="D7" s="26">
        <v>116228.61</v>
      </c>
      <c r="E7" s="22">
        <f t="shared" si="0"/>
        <v>2170579.61</v>
      </c>
      <c r="F7" s="40">
        <f t="shared" si="1"/>
        <v>0.05367462760275276</v>
      </c>
      <c r="G7" s="25">
        <v>1211062.61</v>
      </c>
      <c r="H7" s="26">
        <v>300583.24</v>
      </c>
      <c r="I7" s="26">
        <v>118376.64</v>
      </c>
      <c r="J7" s="22">
        <f t="shared" si="2"/>
        <v>1630022.49</v>
      </c>
      <c r="K7" s="23">
        <f t="shared" si="3"/>
        <v>0.04242531554986611</v>
      </c>
      <c r="L7" s="42">
        <f t="shared" si="4"/>
        <v>0.35901606847926715</v>
      </c>
      <c r="M7" s="43">
        <f t="shared" si="5"/>
        <v>-0.01814572537284387</v>
      </c>
      <c r="N7" s="44">
        <f t="shared" si="6"/>
        <v>0.33162555935041116</v>
      </c>
    </row>
    <row r="8" spans="1:14" ht="15">
      <c r="A8" s="24" t="s">
        <v>18</v>
      </c>
      <c r="B8" s="25">
        <v>10737.74</v>
      </c>
      <c r="C8" s="26">
        <v>429.4</v>
      </c>
      <c r="D8" s="26">
        <v>2604</v>
      </c>
      <c r="E8" s="22">
        <f t="shared" si="0"/>
        <v>13771.14</v>
      </c>
      <c r="F8" s="40">
        <f t="shared" si="1"/>
        <v>0.00034053614424461154</v>
      </c>
      <c r="G8" s="25">
        <v>3811.91</v>
      </c>
      <c r="H8" s="26">
        <v>1104</v>
      </c>
      <c r="I8" s="26">
        <v>6012</v>
      </c>
      <c r="J8" s="22">
        <f t="shared" si="2"/>
        <v>10927.91</v>
      </c>
      <c r="K8" s="23">
        <f t="shared" si="3"/>
        <v>0.0002844255419141716</v>
      </c>
      <c r="L8" s="42">
        <f t="shared" si="4"/>
        <v>1.2716323122270343</v>
      </c>
      <c r="M8" s="43">
        <f t="shared" si="5"/>
        <v>-0.5668662674650699</v>
      </c>
      <c r="N8" s="44">
        <f t="shared" si="6"/>
        <v>0.26018058347845097</v>
      </c>
    </row>
    <row r="9" spans="1:14" ht="15">
      <c r="A9" s="24" t="s">
        <v>19</v>
      </c>
      <c r="B9" s="25">
        <v>3366.17</v>
      </c>
      <c r="C9" s="26">
        <v>19162.61</v>
      </c>
      <c r="D9" s="26">
        <v>0</v>
      </c>
      <c r="E9" s="22">
        <f t="shared" si="0"/>
        <v>22528.78</v>
      </c>
      <c r="F9" s="40">
        <f t="shared" si="1"/>
        <v>0.0005570972247566373</v>
      </c>
      <c r="G9" s="25">
        <v>28304.88</v>
      </c>
      <c r="H9" s="26">
        <v>21905.08</v>
      </c>
      <c r="I9" s="26">
        <v>2726.81</v>
      </c>
      <c r="J9" s="22">
        <f t="shared" si="2"/>
        <v>52936.770000000004</v>
      </c>
      <c r="K9" s="23">
        <f t="shared" si="3"/>
        <v>0.001377808702161334</v>
      </c>
      <c r="L9" s="42">
        <f t="shared" si="4"/>
        <v>-0.5513085451571761</v>
      </c>
      <c r="M9" s="43">
        <f t="shared" si="5"/>
        <v>-1</v>
      </c>
      <c r="N9" s="44">
        <f t="shared" si="6"/>
        <v>-0.5744209554153002</v>
      </c>
    </row>
    <row r="10" spans="1:14" ht="15">
      <c r="A10" s="24" t="s">
        <v>20</v>
      </c>
      <c r="B10" s="25">
        <v>841318.48</v>
      </c>
      <c r="C10" s="26">
        <v>17969.39</v>
      </c>
      <c r="D10" s="26">
        <v>1617993.67</v>
      </c>
      <c r="E10" s="22">
        <f t="shared" si="0"/>
        <v>2477281.54</v>
      </c>
      <c r="F10" s="40">
        <f t="shared" si="1"/>
        <v>0.061258828523996806</v>
      </c>
      <c r="G10" s="25">
        <v>833886.53</v>
      </c>
      <c r="H10" s="26">
        <v>20689.74</v>
      </c>
      <c r="I10" s="26">
        <v>1523547.07</v>
      </c>
      <c r="J10" s="22">
        <f t="shared" si="2"/>
        <v>2378123.34</v>
      </c>
      <c r="K10" s="23">
        <f t="shared" si="3"/>
        <v>0.061896466910712086</v>
      </c>
      <c r="L10" s="42">
        <f t="shared" si="4"/>
        <v>0.00551337565223986</v>
      </c>
      <c r="M10" s="43">
        <f t="shared" si="5"/>
        <v>0.06199125833375119</v>
      </c>
      <c r="N10" s="44">
        <f t="shared" si="6"/>
        <v>0.04169598705507016</v>
      </c>
    </row>
    <row r="11" spans="1:14" ht="15">
      <c r="A11" s="24" t="s">
        <v>21</v>
      </c>
      <c r="B11" s="25">
        <v>4302.17</v>
      </c>
      <c r="C11" s="26">
        <v>21986.84</v>
      </c>
      <c r="D11" s="26">
        <v>3703.56</v>
      </c>
      <c r="E11" s="22">
        <f t="shared" si="0"/>
        <v>29992.570000000003</v>
      </c>
      <c r="F11" s="40">
        <f t="shared" si="1"/>
        <v>0.0007416636635591977</v>
      </c>
      <c r="G11" s="25">
        <v>6494</v>
      </c>
      <c r="H11" s="26">
        <v>18366.58</v>
      </c>
      <c r="I11" s="26">
        <v>3353.75</v>
      </c>
      <c r="J11" s="22">
        <f t="shared" si="2"/>
        <v>28214.33</v>
      </c>
      <c r="K11" s="23">
        <f t="shared" si="3"/>
        <v>0.0007343468330170426</v>
      </c>
      <c r="L11" s="42">
        <f t="shared" si="4"/>
        <v>0.05745762970936319</v>
      </c>
      <c r="M11" s="43">
        <f t="shared" si="5"/>
        <v>0.10430413715989562</v>
      </c>
      <c r="N11" s="44">
        <f t="shared" si="6"/>
        <v>0.06302612892101278</v>
      </c>
    </row>
    <row r="12" spans="1:14" ht="15">
      <c r="A12" s="24" t="s">
        <v>22</v>
      </c>
      <c r="B12" s="25">
        <v>2280729.72</v>
      </c>
      <c r="C12" s="26">
        <v>1113733.82</v>
      </c>
      <c r="D12" s="26">
        <v>22213.55</v>
      </c>
      <c r="E12" s="22">
        <f t="shared" si="0"/>
        <v>3416677.09</v>
      </c>
      <c r="F12" s="40">
        <f t="shared" si="1"/>
        <v>0.08448843322756863</v>
      </c>
      <c r="G12" s="25">
        <v>1629785.5</v>
      </c>
      <c r="H12" s="26">
        <v>1354905.43</v>
      </c>
      <c r="I12" s="26">
        <v>13612.65</v>
      </c>
      <c r="J12" s="22">
        <f t="shared" si="2"/>
        <v>2998303.5799999996</v>
      </c>
      <c r="K12" s="23">
        <f t="shared" si="3"/>
        <v>0.07803817203515592</v>
      </c>
      <c r="L12" s="42">
        <f t="shared" si="4"/>
        <v>0.13729147158295563</v>
      </c>
      <c r="M12" s="43">
        <f t="shared" si="5"/>
        <v>0.6318314215086702</v>
      </c>
      <c r="N12" s="44">
        <f t="shared" si="6"/>
        <v>0.13953674097270707</v>
      </c>
    </row>
    <row r="13" spans="1:14" ht="15">
      <c r="A13" s="24" t="s">
        <v>23</v>
      </c>
      <c r="B13" s="25">
        <v>329054.24</v>
      </c>
      <c r="C13" s="26">
        <v>157600.12</v>
      </c>
      <c r="D13" s="26">
        <v>16048.15</v>
      </c>
      <c r="E13" s="22">
        <f t="shared" si="0"/>
        <v>502702.51</v>
      </c>
      <c r="F13" s="40">
        <f t="shared" si="1"/>
        <v>0.01243095157390661</v>
      </c>
      <c r="G13" s="25">
        <v>380997.94</v>
      </c>
      <c r="H13" s="26">
        <v>153789.98</v>
      </c>
      <c r="I13" s="26">
        <v>8596.07</v>
      </c>
      <c r="J13" s="22">
        <f t="shared" si="2"/>
        <v>543383.99</v>
      </c>
      <c r="K13" s="23">
        <f t="shared" si="3"/>
        <v>0.014142895194345013</v>
      </c>
      <c r="L13" s="42">
        <f t="shared" si="4"/>
        <v>-0.09000494999961861</v>
      </c>
      <c r="M13" s="43">
        <f t="shared" si="5"/>
        <v>0.8669170911823658</v>
      </c>
      <c r="N13" s="44">
        <f t="shared" si="6"/>
        <v>-0.07486690949433383</v>
      </c>
    </row>
    <row r="14" spans="1:14" ht="15">
      <c r="A14" s="24" t="s">
        <v>24</v>
      </c>
      <c r="B14" s="25">
        <v>14250036.17</v>
      </c>
      <c r="C14" s="26">
        <v>20909.37</v>
      </c>
      <c r="D14" s="26">
        <v>139957.88</v>
      </c>
      <c r="E14" s="22">
        <f t="shared" si="0"/>
        <v>14410903.42</v>
      </c>
      <c r="F14" s="40">
        <f t="shared" si="1"/>
        <v>0.35635637178391083</v>
      </c>
      <c r="G14" s="25">
        <v>13818844.32</v>
      </c>
      <c r="H14" s="26">
        <v>24587.64</v>
      </c>
      <c r="I14" s="26">
        <v>49797.89</v>
      </c>
      <c r="J14" s="22">
        <f t="shared" si="2"/>
        <v>13893229.850000001</v>
      </c>
      <c r="K14" s="23">
        <f t="shared" si="3"/>
        <v>0.36160523183521787</v>
      </c>
      <c r="L14" s="42">
        <f t="shared" si="4"/>
        <v>0.030882051592067583</v>
      </c>
      <c r="M14" s="43">
        <f t="shared" si="5"/>
        <v>1.8105182769792054</v>
      </c>
      <c r="N14" s="44">
        <f t="shared" si="6"/>
        <v>0.03726085119076883</v>
      </c>
    </row>
    <row r="15" spans="1:14" ht="15">
      <c r="A15" s="24" t="s">
        <v>25</v>
      </c>
      <c r="B15" s="25">
        <v>26792.52</v>
      </c>
      <c r="C15" s="26">
        <v>166094.08</v>
      </c>
      <c r="D15" s="26">
        <v>9094.96</v>
      </c>
      <c r="E15" s="22">
        <f t="shared" si="0"/>
        <v>201981.55999999997</v>
      </c>
      <c r="F15" s="40">
        <f t="shared" si="1"/>
        <v>0.004994649800300603</v>
      </c>
      <c r="G15" s="25">
        <v>7737.44</v>
      </c>
      <c r="H15" s="26">
        <v>163989.66</v>
      </c>
      <c r="I15" s="26">
        <v>9852.55</v>
      </c>
      <c r="J15" s="22">
        <f t="shared" si="2"/>
        <v>181579.65</v>
      </c>
      <c r="K15" s="23">
        <f t="shared" si="3"/>
        <v>0.004726053778978378</v>
      </c>
      <c r="L15" s="42">
        <f t="shared" si="4"/>
        <v>0.12321584653790785</v>
      </c>
      <c r="M15" s="43">
        <f t="shared" si="5"/>
        <v>-0.07689278410157774</v>
      </c>
      <c r="N15" s="44">
        <f t="shared" si="6"/>
        <v>0.11235791015127505</v>
      </c>
    </row>
    <row r="16" spans="1:14" ht="15">
      <c r="A16" s="24" t="s">
        <v>26</v>
      </c>
      <c r="B16" s="25">
        <v>2861632.82</v>
      </c>
      <c r="C16" s="26">
        <v>24777.55</v>
      </c>
      <c r="D16" s="27">
        <v>2398243.61</v>
      </c>
      <c r="E16" s="22">
        <f t="shared" si="0"/>
        <v>5284653.9799999995</v>
      </c>
      <c r="F16" s="40">
        <f t="shared" si="1"/>
        <v>0.1306802261843348</v>
      </c>
      <c r="G16" s="25">
        <v>2459707.08</v>
      </c>
      <c r="H16" s="26">
        <v>10870.05</v>
      </c>
      <c r="I16" s="27">
        <v>2356423.55</v>
      </c>
      <c r="J16" s="22">
        <f t="shared" si="2"/>
        <v>4827000.68</v>
      </c>
      <c r="K16" s="23">
        <f t="shared" si="3"/>
        <v>0.12563447944108935</v>
      </c>
      <c r="L16" s="42">
        <f t="shared" si="4"/>
        <v>0.16831421085809195</v>
      </c>
      <c r="M16" s="43">
        <f t="shared" si="5"/>
        <v>0.017747259400798354</v>
      </c>
      <c r="N16" s="44">
        <f t="shared" si="6"/>
        <v>0.09481111156586786</v>
      </c>
    </row>
    <row r="17" spans="1:14" ht="15.75" thickBot="1">
      <c r="A17" s="28" t="s">
        <v>27</v>
      </c>
      <c r="B17" s="29">
        <v>806.49</v>
      </c>
      <c r="C17" s="30">
        <v>2127.84</v>
      </c>
      <c r="D17" s="30">
        <v>0</v>
      </c>
      <c r="E17" s="22">
        <f t="shared" si="0"/>
        <v>2934.33</v>
      </c>
      <c r="F17" s="40">
        <f t="shared" si="1"/>
        <v>7.256083549664668E-05</v>
      </c>
      <c r="G17" s="29">
        <v>198.5</v>
      </c>
      <c r="H17" s="30">
        <v>0</v>
      </c>
      <c r="I17" s="30">
        <v>0</v>
      </c>
      <c r="J17" s="22">
        <f t="shared" si="2"/>
        <v>198.5</v>
      </c>
      <c r="K17" s="23">
        <f t="shared" si="3"/>
        <v>5.16644720444834E-06</v>
      </c>
      <c r="L17" s="42">
        <f t="shared" si="4"/>
        <v>13.782518891687657</v>
      </c>
      <c r="M17" s="43" t="str">
        <f t="shared" si="5"/>
        <v>0.00%</v>
      </c>
      <c r="N17" s="44">
        <f t="shared" si="6"/>
        <v>13.782518891687657</v>
      </c>
    </row>
    <row r="18" spans="1:14" ht="16.5" thickBot="1" thickTop="1">
      <c r="A18" s="31" t="s">
        <v>28</v>
      </c>
      <c r="B18" s="32">
        <f>SUM(B4:B17)</f>
        <v>30016248.14</v>
      </c>
      <c r="C18" s="32">
        <f>SUM(C4:C17)</f>
        <v>2392997.6</v>
      </c>
      <c r="D18" s="32">
        <f>SUM(D4:D17)</f>
        <v>8030338.229999999</v>
      </c>
      <c r="E18" s="32">
        <f>SUM(E4:E17)</f>
        <v>40439583.97</v>
      </c>
      <c r="F18" s="41">
        <f>IF(E$18=0,"0.00%",E18/E$18)</f>
        <v>1</v>
      </c>
      <c r="G18" s="34">
        <f>SUM(G4:G17)</f>
        <v>27985322.840000004</v>
      </c>
      <c r="H18" s="34">
        <f>SUM(H4:H17)</f>
        <v>2524520</v>
      </c>
      <c r="I18" s="32">
        <f>SUM(I4:I17)</f>
        <v>7911143.99</v>
      </c>
      <c r="J18" s="32">
        <f>SUM(J4:J17)</f>
        <v>38420986.83</v>
      </c>
      <c r="K18" s="33">
        <f>IF(J$18=0,"0.00%",J18/J$18)</f>
        <v>1</v>
      </c>
      <c r="L18" s="45">
        <f>IF(H18=0,"0.00%",(B18+C18)/(G18+H18)-1)</f>
        <v>0.062255414095734984</v>
      </c>
      <c r="M18" s="46">
        <f>IF(I18=0,"0.00%",D18/I18-1)</f>
        <v>0.015066625022963187</v>
      </c>
      <c r="N18" s="41">
        <f>IF(J18=0,"0.00%",E18/J18-1)</f>
        <v>0.052538919651689664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6461442.57</v>
      </c>
      <c r="C23" s="21">
        <v>1057075.68</v>
      </c>
      <c r="D23" s="22">
        <v>15076.88</v>
      </c>
      <c r="E23" s="22">
        <f>SUM(B23:D23)</f>
        <v>7533595.13</v>
      </c>
      <c r="F23" s="23">
        <f>IF(E$37=0,"0.00%",E23/E$37)</f>
        <v>0.09329558588549151</v>
      </c>
      <c r="G23" s="20">
        <v>4429218.84</v>
      </c>
      <c r="H23" s="21">
        <v>876165.69</v>
      </c>
      <c r="I23" s="22">
        <v>36748.97</v>
      </c>
      <c r="J23" s="22">
        <f>SUM(G23:I23)</f>
        <v>5342133.499999999</v>
      </c>
      <c r="K23" s="23">
        <f>IF(J$37=0,"0.00%",J23/J$37)</f>
        <v>0.07474403350854311</v>
      </c>
      <c r="L23" s="42">
        <f>IF((G23+H23)=0,"0.00",(B23+C23)/(G23+H23)-1)</f>
        <v>0.4171485982751191</v>
      </c>
      <c r="M23" s="43">
        <f>IF(I23=0,"0.00%",D23/I23-1)</f>
        <v>-0.5897332632724128</v>
      </c>
      <c r="N23" s="44">
        <f>IF(J23=0,"0.00%",E23/J23-1)</f>
        <v>0.41022217621480284</v>
      </c>
    </row>
    <row r="24" spans="1:14" ht="15">
      <c r="A24" s="24" t="s">
        <v>15</v>
      </c>
      <c r="B24" s="25">
        <v>9089135.82</v>
      </c>
      <c r="C24" s="26">
        <v>1128</v>
      </c>
      <c r="D24" s="26">
        <v>7591957.98</v>
      </c>
      <c r="E24" s="22">
        <f aca="true" t="shared" si="7" ref="E24:E36">SUM(B24:D24)</f>
        <v>16682221.8</v>
      </c>
      <c r="F24" s="23">
        <f aca="true" t="shared" si="8" ref="F24:F36">IF(E$37=0,"0.00%",E24/E$37)</f>
        <v>0.20659162456248412</v>
      </c>
      <c r="G24" s="25">
        <v>8002311.07</v>
      </c>
      <c r="H24" s="26">
        <v>580</v>
      </c>
      <c r="I24" s="26">
        <v>7087477.04</v>
      </c>
      <c r="J24" s="22">
        <f aca="true" t="shared" si="9" ref="J24:J36">SUM(G24:I24)</f>
        <v>15090368.11</v>
      </c>
      <c r="K24" s="23">
        <f aca="true" t="shared" si="10" ref="K24:K36">IF(J$37=0,"0.00%",J24/J$37)</f>
        <v>0.21113567822108725</v>
      </c>
      <c r="L24" s="42">
        <f aca="true" t="shared" si="11" ref="L24:L36">IF((G24+H24)=0,"0.00",(B24+C24)/(G24+H24)-1)</f>
        <v>0.1358724916394496</v>
      </c>
      <c r="M24" s="43">
        <f aca="true" t="shared" si="12" ref="M24:M36">IF(I24=0,"0.00%",D24/I24-1)</f>
        <v>0.0711791991921571</v>
      </c>
      <c r="N24" s="44">
        <f aca="true" t="shared" si="13" ref="N24:N36">IF(J24=0,"0.00%",E24/J24-1)</f>
        <v>0.10548806221268525</v>
      </c>
    </row>
    <row r="25" spans="1:14" ht="15">
      <c r="A25" s="24" t="s">
        <v>16</v>
      </c>
      <c r="B25" s="25">
        <v>0</v>
      </c>
      <c r="C25" s="26">
        <v>0</v>
      </c>
      <c r="D25" s="26">
        <v>49988.5</v>
      </c>
      <c r="E25" s="22">
        <f t="shared" si="7"/>
        <v>49988.5</v>
      </c>
      <c r="F25" s="23">
        <f t="shared" si="8"/>
        <v>0.0006190545568961166</v>
      </c>
      <c r="G25" s="25">
        <v>5304.79</v>
      </c>
      <c r="H25" s="26">
        <v>0</v>
      </c>
      <c r="I25" s="26">
        <v>44782.8</v>
      </c>
      <c r="J25" s="22">
        <f t="shared" si="9"/>
        <v>50087.590000000004</v>
      </c>
      <c r="K25" s="23">
        <f t="shared" si="10"/>
        <v>0.0007007965086088115</v>
      </c>
      <c r="L25" s="42">
        <f t="shared" si="11"/>
        <v>-1</v>
      </c>
      <c r="M25" s="43">
        <f t="shared" si="12"/>
        <v>0.11624328983449006</v>
      </c>
      <c r="N25" s="44">
        <f t="shared" si="13"/>
        <v>-0.001978334353878952</v>
      </c>
    </row>
    <row r="26" spans="1:14" ht="15">
      <c r="A26" s="24" t="s">
        <v>17</v>
      </c>
      <c r="B26" s="25">
        <v>3133987.48</v>
      </c>
      <c r="C26" s="26">
        <v>671343.85</v>
      </c>
      <c r="D26" s="26">
        <v>268036.37</v>
      </c>
      <c r="E26" s="22">
        <f t="shared" si="7"/>
        <v>4073367.7</v>
      </c>
      <c r="F26" s="23">
        <f t="shared" si="8"/>
        <v>0.05044433892992296</v>
      </c>
      <c r="G26" s="25">
        <v>2634406.52</v>
      </c>
      <c r="H26" s="26">
        <v>586286.45</v>
      </c>
      <c r="I26" s="26">
        <v>219407.32</v>
      </c>
      <c r="J26" s="22">
        <f t="shared" si="9"/>
        <v>3440100.2899999996</v>
      </c>
      <c r="K26" s="23">
        <f t="shared" si="10"/>
        <v>0.04813188800850988</v>
      </c>
      <c r="L26" s="42">
        <f t="shared" si="11"/>
        <v>0.18152564229057844</v>
      </c>
      <c r="M26" s="43">
        <f t="shared" si="12"/>
        <v>0.22163822975459513</v>
      </c>
      <c r="N26" s="44">
        <f t="shared" si="13"/>
        <v>0.1840839965744141</v>
      </c>
    </row>
    <row r="27" spans="1:14" ht="15">
      <c r="A27" s="24" t="s">
        <v>18</v>
      </c>
      <c r="B27" s="25">
        <v>21376.3</v>
      </c>
      <c r="C27" s="26">
        <v>1257.7</v>
      </c>
      <c r="D27" s="26">
        <v>6949.49</v>
      </c>
      <c r="E27" s="22">
        <f t="shared" si="7"/>
        <v>29583.489999999998</v>
      </c>
      <c r="F27" s="23">
        <f t="shared" si="8"/>
        <v>0.0003663601487020154</v>
      </c>
      <c r="G27" s="25">
        <v>5714.54</v>
      </c>
      <c r="H27" s="26">
        <v>1104</v>
      </c>
      <c r="I27" s="26">
        <v>11526.26</v>
      </c>
      <c r="J27" s="22">
        <f t="shared" si="9"/>
        <v>18344.8</v>
      </c>
      <c r="K27" s="23">
        <f t="shared" si="10"/>
        <v>0.0002566698016639835</v>
      </c>
      <c r="L27" s="42">
        <f t="shared" si="11"/>
        <v>2.319478950039158</v>
      </c>
      <c r="M27" s="43">
        <f t="shared" si="12"/>
        <v>-0.39707329177027073</v>
      </c>
      <c r="N27" s="44">
        <f t="shared" si="13"/>
        <v>0.6126362784004187</v>
      </c>
    </row>
    <row r="28" spans="1:14" ht="15">
      <c r="A28" s="24" t="s">
        <v>19</v>
      </c>
      <c r="B28" s="25">
        <v>6357.12</v>
      </c>
      <c r="C28" s="26">
        <v>42754.77</v>
      </c>
      <c r="D28" s="26">
        <v>0</v>
      </c>
      <c r="E28" s="22">
        <f t="shared" si="7"/>
        <v>49111.89</v>
      </c>
      <c r="F28" s="23">
        <f t="shared" si="8"/>
        <v>0.0006081986717401167</v>
      </c>
      <c r="G28" s="25">
        <v>62336.8</v>
      </c>
      <c r="H28" s="26">
        <v>39882.43</v>
      </c>
      <c r="I28" s="26">
        <v>2726.81</v>
      </c>
      <c r="J28" s="22">
        <f t="shared" si="9"/>
        <v>104946.04000000001</v>
      </c>
      <c r="K28" s="23">
        <f t="shared" si="10"/>
        <v>0.0014683441232513019</v>
      </c>
      <c r="L28" s="42">
        <f t="shared" si="11"/>
        <v>-0.5195435340297516</v>
      </c>
      <c r="M28" s="43">
        <f t="shared" si="12"/>
        <v>-1</v>
      </c>
      <c r="N28" s="44">
        <f t="shared" si="13"/>
        <v>-0.5320272208460652</v>
      </c>
    </row>
    <row r="29" spans="1:14" ht="15">
      <c r="A29" s="24" t="s">
        <v>20</v>
      </c>
      <c r="B29" s="25">
        <v>1711626.13</v>
      </c>
      <c r="C29" s="26">
        <v>35123.03</v>
      </c>
      <c r="D29" s="26">
        <v>3294107.39</v>
      </c>
      <c r="E29" s="22">
        <f t="shared" si="7"/>
        <v>5040856.55</v>
      </c>
      <c r="F29" s="23">
        <f t="shared" si="8"/>
        <v>0.06242566226106279</v>
      </c>
      <c r="G29" s="25">
        <v>1550270.63</v>
      </c>
      <c r="H29" s="26">
        <v>38856.96</v>
      </c>
      <c r="I29" s="26">
        <v>2989115.89</v>
      </c>
      <c r="J29" s="22">
        <f t="shared" si="9"/>
        <v>4578243.48</v>
      </c>
      <c r="K29" s="23">
        <f t="shared" si="10"/>
        <v>0.06405612740291668</v>
      </c>
      <c r="L29" s="42">
        <f t="shared" si="11"/>
        <v>0.09918748563166035</v>
      </c>
      <c r="M29" s="43">
        <f t="shared" si="12"/>
        <v>0.10203401648639332</v>
      </c>
      <c r="N29" s="44">
        <f t="shared" si="13"/>
        <v>0.10104597364052803</v>
      </c>
    </row>
    <row r="30" spans="1:14" ht="15">
      <c r="A30" s="24" t="s">
        <v>21</v>
      </c>
      <c r="B30" s="25">
        <v>8060.57</v>
      </c>
      <c r="C30" s="26">
        <v>51837.28</v>
      </c>
      <c r="D30" s="26">
        <v>8236.72</v>
      </c>
      <c r="E30" s="22">
        <f t="shared" si="7"/>
        <v>68134.56999999999</v>
      </c>
      <c r="F30" s="23">
        <f t="shared" si="8"/>
        <v>0.000843774388922601</v>
      </c>
      <c r="G30" s="25">
        <v>6494</v>
      </c>
      <c r="H30" s="26">
        <v>31478.26</v>
      </c>
      <c r="I30" s="26">
        <v>3694</v>
      </c>
      <c r="J30" s="22">
        <f t="shared" si="9"/>
        <v>41666.259999999995</v>
      </c>
      <c r="K30" s="23">
        <f t="shared" si="10"/>
        <v>0.0005829701435981842</v>
      </c>
      <c r="L30" s="42">
        <f t="shared" si="11"/>
        <v>0.577410720352173</v>
      </c>
      <c r="M30" s="43">
        <f t="shared" si="12"/>
        <v>1.2297563616675689</v>
      </c>
      <c r="N30" s="44">
        <f t="shared" si="13"/>
        <v>0.6352456399974464</v>
      </c>
    </row>
    <row r="31" spans="1:14" ht="15">
      <c r="A31" s="24" t="s">
        <v>22</v>
      </c>
      <c r="B31" s="25">
        <v>3801856.67</v>
      </c>
      <c r="C31" s="26">
        <v>2128246.2</v>
      </c>
      <c r="D31" s="26">
        <v>39772.88</v>
      </c>
      <c r="E31" s="22">
        <f t="shared" si="7"/>
        <v>5969875.75</v>
      </c>
      <c r="F31" s="23">
        <f t="shared" si="8"/>
        <v>0.07393057977617096</v>
      </c>
      <c r="G31" s="25">
        <v>2953869.61</v>
      </c>
      <c r="H31" s="26">
        <v>2015339.57</v>
      </c>
      <c r="I31" s="26">
        <v>31363.83</v>
      </c>
      <c r="J31" s="22">
        <f t="shared" si="9"/>
        <v>5000573.01</v>
      </c>
      <c r="K31" s="23">
        <f t="shared" si="10"/>
        <v>0.06996511723665393</v>
      </c>
      <c r="L31" s="42">
        <f t="shared" si="11"/>
        <v>0.19336953933583456</v>
      </c>
      <c r="M31" s="43">
        <f t="shared" si="12"/>
        <v>0.2681129823749202</v>
      </c>
      <c r="N31" s="44">
        <f t="shared" si="13"/>
        <v>0.19383833373927684</v>
      </c>
    </row>
    <row r="32" spans="1:14" ht="15">
      <c r="A32" s="24" t="s">
        <v>23</v>
      </c>
      <c r="B32" s="25">
        <v>592038.55</v>
      </c>
      <c r="C32" s="26">
        <v>332532.31</v>
      </c>
      <c r="D32" s="26">
        <v>33065.52</v>
      </c>
      <c r="E32" s="22">
        <f t="shared" si="7"/>
        <v>957636.3800000001</v>
      </c>
      <c r="F32" s="23">
        <f t="shared" si="8"/>
        <v>0.011859310939286062</v>
      </c>
      <c r="G32" s="25">
        <v>2020932.19</v>
      </c>
      <c r="H32" s="26">
        <v>269958.44</v>
      </c>
      <c r="I32" s="26">
        <v>8702.7</v>
      </c>
      <c r="J32" s="22">
        <f t="shared" si="9"/>
        <v>2299593.33</v>
      </c>
      <c r="K32" s="23">
        <f t="shared" si="10"/>
        <v>0.032174576115243526</v>
      </c>
      <c r="L32" s="42">
        <f t="shared" si="11"/>
        <v>-0.5964142295173646</v>
      </c>
      <c r="M32" s="43">
        <f t="shared" si="12"/>
        <v>2.7994553414457575</v>
      </c>
      <c r="N32" s="44">
        <f t="shared" si="13"/>
        <v>-0.583562724979725</v>
      </c>
    </row>
    <row r="33" spans="1:14" ht="15">
      <c r="A33" s="24" t="s">
        <v>24</v>
      </c>
      <c r="B33" s="25">
        <v>28481071.57</v>
      </c>
      <c r="C33" s="26">
        <v>43469.4</v>
      </c>
      <c r="D33" s="26">
        <v>306943.57</v>
      </c>
      <c r="E33" s="22">
        <f t="shared" si="7"/>
        <v>28831484.54</v>
      </c>
      <c r="F33" s="23">
        <f t="shared" si="8"/>
        <v>0.3570473586238222</v>
      </c>
      <c r="G33" s="25">
        <v>25220735.47</v>
      </c>
      <c r="H33" s="26">
        <v>53255.86</v>
      </c>
      <c r="I33" s="26">
        <v>99962.73</v>
      </c>
      <c r="J33" s="22">
        <f t="shared" si="9"/>
        <v>25373954.06</v>
      </c>
      <c r="K33" s="23">
        <f t="shared" si="10"/>
        <v>0.35501764838053446</v>
      </c>
      <c r="L33" s="42">
        <f t="shared" si="11"/>
        <v>0.12861243788358934</v>
      </c>
      <c r="M33" s="43">
        <f t="shared" si="12"/>
        <v>2.07058010520521</v>
      </c>
      <c r="N33" s="44">
        <f t="shared" si="13"/>
        <v>0.13626297548360888</v>
      </c>
    </row>
    <row r="34" spans="1:14" ht="15">
      <c r="A34" s="24" t="s">
        <v>25</v>
      </c>
      <c r="B34" s="25">
        <v>51439.55</v>
      </c>
      <c r="C34" s="26">
        <v>372512.93</v>
      </c>
      <c r="D34" s="26">
        <v>19945.53</v>
      </c>
      <c r="E34" s="22">
        <f t="shared" si="7"/>
        <v>443898.01</v>
      </c>
      <c r="F34" s="23">
        <f t="shared" si="8"/>
        <v>0.005497206075149644</v>
      </c>
      <c r="G34" s="25">
        <v>12038.69</v>
      </c>
      <c r="H34" s="26">
        <v>510572.29</v>
      </c>
      <c r="I34" s="26">
        <v>67650.23</v>
      </c>
      <c r="J34" s="22">
        <f t="shared" si="9"/>
        <v>590261.21</v>
      </c>
      <c r="K34" s="23">
        <f t="shared" si="10"/>
        <v>0.008258592500362113</v>
      </c>
      <c r="L34" s="42">
        <f t="shared" si="11"/>
        <v>-0.1887799984608054</v>
      </c>
      <c r="M34" s="43">
        <f t="shared" si="12"/>
        <v>-0.7051668560476438</v>
      </c>
      <c r="N34" s="44">
        <f t="shared" si="13"/>
        <v>-0.24796343977948332</v>
      </c>
    </row>
    <row r="35" spans="1:14" ht="15">
      <c r="A35" s="24" t="s">
        <v>26</v>
      </c>
      <c r="B35" s="25">
        <v>5839419.32</v>
      </c>
      <c r="C35" s="26">
        <v>48580.88</v>
      </c>
      <c r="D35" s="27">
        <v>5128089.16</v>
      </c>
      <c r="E35" s="22">
        <f t="shared" si="7"/>
        <v>11016089.36</v>
      </c>
      <c r="F35" s="23">
        <f t="shared" si="8"/>
        <v>0.1364225835438716</v>
      </c>
      <c r="G35" s="25">
        <v>4754785.74</v>
      </c>
      <c r="H35" s="26">
        <v>65559.76</v>
      </c>
      <c r="I35" s="27">
        <v>4721374.8</v>
      </c>
      <c r="J35" s="22">
        <f t="shared" si="9"/>
        <v>9541720.3</v>
      </c>
      <c r="K35" s="23">
        <f t="shared" si="10"/>
        <v>0.13350221626478379</v>
      </c>
      <c r="L35" s="42">
        <f t="shared" si="11"/>
        <v>0.22148924802174452</v>
      </c>
      <c r="M35" s="43">
        <f t="shared" si="12"/>
        <v>0.08614320557647748</v>
      </c>
      <c r="N35" s="44">
        <f t="shared" si="13"/>
        <v>0.1545181595817684</v>
      </c>
    </row>
    <row r="36" spans="1:14" ht="15.75" thickBot="1">
      <c r="A36" s="28" t="s">
        <v>27</v>
      </c>
      <c r="B36" s="29">
        <v>1426.75</v>
      </c>
      <c r="C36" s="26">
        <v>2478.44</v>
      </c>
      <c r="D36" s="30">
        <v>0</v>
      </c>
      <c r="E36" s="22">
        <f t="shared" si="7"/>
        <v>3905.19</v>
      </c>
      <c r="F36" s="23">
        <f t="shared" si="8"/>
        <v>4.836163647729269E-05</v>
      </c>
      <c r="G36" s="29">
        <v>381.79</v>
      </c>
      <c r="H36" s="26">
        <v>0</v>
      </c>
      <c r="I36" s="30">
        <v>0</v>
      </c>
      <c r="J36" s="22">
        <f t="shared" si="9"/>
        <v>381.79</v>
      </c>
      <c r="K36" s="23">
        <f t="shared" si="10"/>
        <v>5.341784242798628E-06</v>
      </c>
      <c r="L36" s="42">
        <f t="shared" si="11"/>
        <v>9.228633541999528</v>
      </c>
      <c r="M36" s="43" t="str">
        <f t="shared" si="12"/>
        <v>0.00%</v>
      </c>
      <c r="N36" s="44">
        <f t="shared" si="13"/>
        <v>9.228633541999528</v>
      </c>
    </row>
    <row r="37" spans="1:14" ht="16.5" thickBot="1" thickTop="1">
      <c r="A37" s="31" t="s">
        <v>28</v>
      </c>
      <c r="B37" s="32">
        <f>SUM(B23:B36)</f>
        <v>59199238.4</v>
      </c>
      <c r="C37" s="32">
        <f>SUM(C23:C36)</f>
        <v>4788340.47</v>
      </c>
      <c r="D37" s="32">
        <f>SUM(D23:D36)</f>
        <v>16762169.990000002</v>
      </c>
      <c r="E37" s="32">
        <f>SUM(E23:E36)</f>
        <v>80749748.86</v>
      </c>
      <c r="F37" s="33">
        <f>IF(E$37=0,"0.00%",E37/E$37)</f>
        <v>1</v>
      </c>
      <c r="G37" s="34">
        <f>SUM(G23:G36)</f>
        <v>51658800.67999999</v>
      </c>
      <c r="H37" s="34">
        <f>SUM(H23:H36)</f>
        <v>4489039.709999999</v>
      </c>
      <c r="I37" s="32">
        <f>SUM(I23:I36)</f>
        <v>15324533.379999999</v>
      </c>
      <c r="J37" s="32">
        <f>SUM(J23:J36)</f>
        <v>71472373.77000001</v>
      </c>
      <c r="K37" s="33">
        <f>IF(J$37=0,"0.00%",J37/J$37)</f>
        <v>1</v>
      </c>
      <c r="L37" s="45">
        <f>IF(H37=0,"0.00%",(B37+C37)/(G37+H37)-1)</f>
        <v>0.13962671450131636</v>
      </c>
      <c r="M37" s="46">
        <f>IF(I37=0,"0.00%",D37/I37-1)</f>
        <v>0.09381274942284756</v>
      </c>
      <c r="N37" s="41">
        <f>IF(J37=0,"0.00%",E37/J37-1)</f>
        <v>0.12980365140599393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9" r:id="rId1"/>
  <headerFooter alignWithMargins="0">
    <oddHeader>&amp;C&amp;"Arial,Bold"&amp;14National Airport Sales Jan - Feb 18-19</oddHeader>
    <oddFooter>&amp;LStatistics and Reference Materials/National Airport (Feb 17-18)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2019-03-29T18:26:58Z</cp:lastPrinted>
  <dcterms:created xsi:type="dcterms:W3CDTF">2008-03-06T19:16:26Z</dcterms:created>
  <dcterms:modified xsi:type="dcterms:W3CDTF">2019-03-29T18:28:08Z</dcterms:modified>
  <cp:category/>
  <cp:version/>
  <cp:contentType/>
  <cp:contentStatus/>
</cp:coreProperties>
</file>