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<sst xmlns="http://schemas.openxmlformats.org/spreadsheetml/2006/main" count="90" uniqueCount="34">
  <si>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</si>
  <si>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</si>
  <si>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</si>
  <si>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</si>
  <si>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</si>
  <si>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</si>
  <si>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</si>
  <si>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</si>
  <si>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</si>
  <si>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</si>
  <si>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</si>
  <si>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</si>
  <si>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</si>
  <si>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</si>
  <si>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</si>
  <si>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</si>
  <si>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</si>
  <si>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</si>
  <si>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</si>
  <si>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</si>
  <si>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</si>
  <si>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</si>
  <si>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</si>
  <si>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</si>
  <si>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</si>
  <si>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</si>
  <si>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</si>
  <si>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</si>
  <si>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</si>
  <si>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</si>
  <si>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Dec 17</t>
  </si>
  <si>
    <t>Jan - Dec 17</t>
  </si>
  <si>
    <t>Dec 18</t>
  </si>
  <si>
    <t>Jan - Dec 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</si>
</sst>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"/>
    <numFmt numFmtId="166" formatCode="[$-409]hh:mm:ss\ AM/PM"/>
    <numFmt numFmtId="167" formatCode="&quot;$&quot;#,##0.00;[Red]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0" fontId="4" fillId="0" borderId="25" xfId="57" applyNumberFormat="1" applyFont="1" applyBorder="1" applyAlignment="1">
      <alignment/>
    </xf>
    <xf numFmtId="0" fontId="3" fillId="0" borderId="26" xfId="0" applyFont="1" applyBorder="1" applyAlignment="1">
      <alignment/>
    </xf>
    <xf numFmtId="164" fontId="4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3" xfId="0" applyNumberFormat="1" applyFont="1" applyFill="1" applyBorder="1" applyAlignment="1">
      <alignment/>
    </xf>
    <xf numFmtId="10" fontId="3" fillId="33" borderId="34" xfId="57" applyNumberFormat="1" applyFont="1" applyFill="1" applyBorder="1" applyAlignment="1">
      <alignment/>
    </xf>
    <xf numFmtId="164" fontId="3" fillId="33" borderId="35" xfId="0" applyNumberFormat="1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5" xfId="57" applyNumberFormat="1" applyFont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  <xf numFmtId="10" fontId="4" fillId="0" borderId="37" xfId="57" applyNumberFormat="1" applyFont="1" applyBorder="1" applyAlignment="1">
      <alignment horizontal="right"/>
    </xf>
    <xf numFmtId="10" fontId="4" fillId="0" borderId="24" xfId="57" applyNumberFormat="1" applyFont="1" applyBorder="1" applyAlignment="1">
      <alignment horizontal="right"/>
    </xf>
    <xf numFmtId="10" fontId="3" fillId="0" borderId="25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3" fillId="33" borderId="33" xfId="57" applyNumberFormat="1" applyFont="1" applyFill="1" applyBorder="1" applyAlignment="1">
      <alignment horizontal="right"/>
    </xf>
    <xf numFmtId="167" fontId="1" fillId="0" borderId="11" xfId="0" applyNumberFormat="1" applyFont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167" fontId="3" fillId="0" borderId="19" xfId="0" applyNumberFormat="1" applyFont="1" applyBorder="1" applyAlignment="1">
      <alignment horizontal="center"/>
    </xf>
    <xf numFmtId="167" fontId="4" fillId="0" borderId="38" xfId="0" applyNumberFormat="1" applyFont="1" applyBorder="1" applyAlignment="1">
      <alignment/>
    </xf>
    <xf numFmtId="167" fontId="4" fillId="0" borderId="28" xfId="0" applyNumberFormat="1" applyFont="1" applyBorder="1" applyAlignment="1">
      <alignment/>
    </xf>
    <xf numFmtId="167" fontId="4" fillId="0" borderId="32" xfId="0" applyNumberFormat="1" applyFont="1" applyBorder="1" applyAlignment="1">
      <alignment/>
    </xf>
    <xf numFmtId="167" fontId="3" fillId="33" borderId="33" xfId="0" applyNumberFormat="1" applyFont="1" applyFill="1" applyBorder="1" applyAlignment="1">
      <alignment/>
    </xf>
    <xf numFmtId="167" fontId="4" fillId="0" borderId="36" xfId="0" applyNumberFormat="1" applyFont="1" applyBorder="1" applyAlignment="1">
      <alignment/>
    </xf>
    <xf numFmtId="167" fontId="0" fillId="0" borderId="0" xfId="0" applyNumberFormat="1" applyAlignment="1">
      <alignment/>
    </xf>
    <xf numFmtId="164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Layout" zoomScale="75" zoomScaleNormal="75" zoomScalePageLayoutView="75" workbookViewId="0" topLeftCell="A1">
      <selection activeCell="B27" sqref="B27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54" bestFit="1" customWidth="1"/>
    <col min="4" max="4" width="17.28125" style="0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8" width="15.7109375" style="0" bestFit="1" customWidth="1"/>
    <col min="9" max="9" width="18.28125" style="0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3.421875" style="0" bestFit="1" customWidth="1"/>
    <col min="14" max="14" width="10.8515625" style="0" customWidth="1"/>
  </cols>
  <sheetData>
    <row r="1" spans="1:14" ht="16.5" thickBot="1" thickTop="1">
      <c r="A1" s="1" t="s">
        <v>0</v>
      </c>
      <c r="B1" s="2"/>
      <c r="C1" s="46"/>
      <c r="D1" s="4" t="s">
        <v>32</v>
      </c>
      <c r="E1" s="5"/>
      <c r="F1" s="6"/>
      <c r="G1" s="7"/>
      <c r="H1" s="4" t="s">
        <v>30</v>
      </c>
      <c r="I1" s="4"/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47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48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1">
        <v>3354190.23</v>
      </c>
      <c r="C4" s="49">
        <v>521019.01</v>
      </c>
      <c r="D4" s="20">
        <v>8000.18</v>
      </c>
      <c r="E4" s="21">
        <f>SUM(B4:D4)</f>
        <v>3883209.4200000004</v>
      </c>
      <c r="F4" s="39">
        <f>IF(E$18=0,"0.00%",E4/E$18)</f>
        <v>0.09597395226987343</v>
      </c>
      <c r="G4" s="21">
        <v>1117572.13</v>
      </c>
      <c r="H4" s="49">
        <v>405423.84</v>
      </c>
      <c r="I4" s="20">
        <v>17773.86</v>
      </c>
      <c r="J4" s="21">
        <f aca="true" t="shared" si="0" ref="J4:J17">SUM(G4:I4)</f>
        <v>1540769.83</v>
      </c>
      <c r="K4" s="22">
        <f>IF(J$18=0,"0.00%",J4/J$18)</f>
        <v>0.04126054655873103</v>
      </c>
      <c r="L4" s="41">
        <f>IF((G4+H4)=0,"0.00%",(B4+C4)/(G4+H4)-1)</f>
        <v>1.5444645398503583</v>
      </c>
      <c r="M4" s="42">
        <f>IF(I4=0,"0.00%",D4/I4-1)</f>
        <v>-0.5498906821590808</v>
      </c>
      <c r="N4" s="43">
        <f>IF(J4=0,"0.00%",E4/J4-1)</f>
        <v>1.520304684314853</v>
      </c>
    </row>
    <row r="5" spans="1:14" ht="15">
      <c r="A5" s="23" t="s">
        <v>15</v>
      </c>
      <c r="B5" s="25">
        <v>4466766.15</v>
      </c>
      <c r="C5" s="50">
        <v>38</v>
      </c>
      <c r="D5" s="24">
        <v>3963195.88</v>
      </c>
      <c r="E5" s="21">
        <f aca="true" t="shared" si="1" ref="E5:E17">SUM(B5:D5)</f>
        <v>8430000.030000001</v>
      </c>
      <c r="F5" s="39">
        <f aca="true" t="shared" si="2" ref="F5:F17">IF(E$18=0,"0.00%",E5/E$18)</f>
        <v>0.2083483873795948</v>
      </c>
      <c r="G5" s="25">
        <v>4166331.12</v>
      </c>
      <c r="H5" s="50">
        <v>0</v>
      </c>
      <c r="I5" s="24">
        <v>3767087.92</v>
      </c>
      <c r="J5" s="21">
        <f t="shared" si="0"/>
        <v>7933419.04</v>
      </c>
      <c r="K5" s="22">
        <f aca="true" t="shared" si="3" ref="K5:K17">IF(J$18=0,"0.00%",J5/J$18)</f>
        <v>0.2124504252980104</v>
      </c>
      <c r="L5" s="41">
        <f aca="true" t="shared" si="4" ref="L5:L17">IF((G5+H5)=0,"0.00%",(B5+C5)/(G5+H5)-1)</f>
        <v>0.0721193350565954</v>
      </c>
      <c r="M5" s="42">
        <f aca="true" t="shared" si="5" ref="M5:M17">IF(I5=0,"0.00%",D5/I5-1)</f>
        <v>0.05205823813106014</v>
      </c>
      <c r="N5" s="43">
        <f aca="true" t="shared" si="6" ref="N5:N17">IF(J5=0,"0.00%",E5/J5-1)</f>
        <v>0.06259356621606127</v>
      </c>
    </row>
    <row r="6" spans="1:14" ht="15">
      <c r="A6" s="23" t="s">
        <v>16</v>
      </c>
      <c r="B6" s="25">
        <v>0</v>
      </c>
      <c r="C6" s="50">
        <v>0</v>
      </c>
      <c r="D6" s="24">
        <v>18386.55</v>
      </c>
      <c r="E6" s="21">
        <f t="shared" si="1"/>
        <v>18386.55</v>
      </c>
      <c r="F6" s="39">
        <f t="shared" si="2"/>
        <v>0.00045442562613778404</v>
      </c>
      <c r="G6" s="25">
        <v>1620.4</v>
      </c>
      <c r="H6" s="50">
        <v>0</v>
      </c>
      <c r="I6" s="24">
        <v>18223.77</v>
      </c>
      <c r="J6" s="21">
        <f t="shared" si="0"/>
        <v>19844.170000000002</v>
      </c>
      <c r="K6" s="22">
        <f t="shared" si="3"/>
        <v>0.000531410522364897</v>
      </c>
      <c r="L6" s="41">
        <f t="shared" si="4"/>
        <v>-1</v>
      </c>
      <c r="M6" s="42">
        <f t="shared" si="5"/>
        <v>0.008932290080482685</v>
      </c>
      <c r="N6" s="43">
        <f t="shared" si="6"/>
        <v>-0.07345331147636824</v>
      </c>
    </row>
    <row r="7" spans="1:14" ht="15">
      <c r="A7" s="23" t="s">
        <v>17</v>
      </c>
      <c r="B7" s="25">
        <v>1510986.29</v>
      </c>
      <c r="C7" s="50">
        <v>342193.98</v>
      </c>
      <c r="D7" s="24">
        <v>130460.11</v>
      </c>
      <c r="E7" s="21">
        <f t="shared" si="1"/>
        <v>1983640.3800000001</v>
      </c>
      <c r="F7" s="39">
        <f t="shared" si="2"/>
        <v>0.049025892389474475</v>
      </c>
      <c r="G7" s="25">
        <v>1520957.25</v>
      </c>
      <c r="H7" s="50">
        <v>290788.71</v>
      </c>
      <c r="I7" s="24">
        <v>97519.71</v>
      </c>
      <c r="J7" s="21">
        <f t="shared" si="0"/>
        <v>1909265.67</v>
      </c>
      <c r="K7" s="22">
        <f t="shared" si="3"/>
        <v>0.05112856153863149</v>
      </c>
      <c r="L7" s="41">
        <f t="shared" si="4"/>
        <v>0.022869823316730375</v>
      </c>
      <c r="M7" s="42">
        <f t="shared" si="5"/>
        <v>0.337781972485357</v>
      </c>
      <c r="N7" s="43">
        <f t="shared" si="6"/>
        <v>0.03895461546742229</v>
      </c>
    </row>
    <row r="8" spans="1:14" ht="15">
      <c r="A8" s="23" t="s">
        <v>18</v>
      </c>
      <c r="B8" s="25">
        <v>20682.01</v>
      </c>
      <c r="C8" s="50">
        <v>831</v>
      </c>
      <c r="D8" s="24">
        <v>4470.5</v>
      </c>
      <c r="E8" s="21">
        <f t="shared" si="1"/>
        <v>25983.51</v>
      </c>
      <c r="F8" s="39">
        <f t="shared" si="2"/>
        <v>0.0006421853366187443</v>
      </c>
      <c r="G8" s="25">
        <v>4656.76</v>
      </c>
      <c r="H8" s="50">
        <v>0</v>
      </c>
      <c r="I8" s="24">
        <v>4000.8</v>
      </c>
      <c r="J8" s="21">
        <f t="shared" si="0"/>
        <v>8657.560000000001</v>
      </c>
      <c r="K8" s="22">
        <f t="shared" si="3"/>
        <v>0.00023184232356432332</v>
      </c>
      <c r="L8" s="41">
        <f t="shared" si="4"/>
        <v>3.6197377575825245</v>
      </c>
      <c r="M8" s="42">
        <f t="shared" si="5"/>
        <v>0.11740151969606072</v>
      </c>
      <c r="N8" s="43">
        <f t="shared" si="6"/>
        <v>2.0012509298231826</v>
      </c>
    </row>
    <row r="9" spans="1:14" ht="15">
      <c r="A9" s="23" t="s">
        <v>19</v>
      </c>
      <c r="B9" s="25">
        <v>2963.43</v>
      </c>
      <c r="C9" s="50">
        <v>19822</v>
      </c>
      <c r="D9" s="24">
        <v>0</v>
      </c>
      <c r="E9" s="21">
        <f t="shared" si="1"/>
        <v>22785.43</v>
      </c>
      <c r="F9" s="39">
        <f t="shared" si="2"/>
        <v>0.0005631444340873437</v>
      </c>
      <c r="G9" s="25">
        <v>39079.12</v>
      </c>
      <c r="H9" s="50">
        <v>22337.65</v>
      </c>
      <c r="I9" s="24">
        <v>0</v>
      </c>
      <c r="J9" s="21">
        <f t="shared" si="0"/>
        <v>61416.770000000004</v>
      </c>
      <c r="K9" s="22">
        <f t="shared" si="3"/>
        <v>0.0016446904973936795</v>
      </c>
      <c r="L9" s="41">
        <f t="shared" si="4"/>
        <v>-0.6290031208088604</v>
      </c>
      <c r="M9" s="42" t="str">
        <f t="shared" si="5"/>
        <v>0.00%</v>
      </c>
      <c r="N9" s="43">
        <f t="shared" si="6"/>
        <v>-0.6290031208088604</v>
      </c>
    </row>
    <row r="10" spans="1:14" ht="15">
      <c r="A10" s="23" t="s">
        <v>20</v>
      </c>
      <c r="B10" s="25">
        <v>906412.59</v>
      </c>
      <c r="C10" s="50">
        <v>24604.26</v>
      </c>
      <c r="D10" s="24">
        <v>1793171.44</v>
      </c>
      <c r="E10" s="21">
        <f t="shared" si="1"/>
        <v>2724188.29</v>
      </c>
      <c r="F10" s="39">
        <f t="shared" si="2"/>
        <v>0.06732861626571973</v>
      </c>
      <c r="G10" s="25">
        <v>942588.83</v>
      </c>
      <c r="H10" s="50">
        <v>23091.05</v>
      </c>
      <c r="I10" s="24">
        <v>1689126.7</v>
      </c>
      <c r="J10" s="21">
        <f t="shared" si="0"/>
        <v>2654806.58</v>
      </c>
      <c r="K10" s="22">
        <f t="shared" si="3"/>
        <v>0.07109353283385324</v>
      </c>
      <c r="L10" s="41">
        <f t="shared" si="4"/>
        <v>-0.035894948955548345</v>
      </c>
      <c r="M10" s="42">
        <f t="shared" si="5"/>
        <v>0.06159676476607712</v>
      </c>
      <c r="N10" s="43">
        <f t="shared" si="6"/>
        <v>0.026134374730983234</v>
      </c>
    </row>
    <row r="11" spans="1:14" ht="15">
      <c r="A11" s="23" t="s">
        <v>21</v>
      </c>
      <c r="B11" s="25">
        <v>2934.59</v>
      </c>
      <c r="C11" s="50">
        <v>23667.3</v>
      </c>
      <c r="D11" s="24">
        <v>4961.81</v>
      </c>
      <c r="E11" s="21">
        <f t="shared" si="1"/>
        <v>31563.7</v>
      </c>
      <c r="F11" s="39">
        <f t="shared" si="2"/>
        <v>0.0007801003524709733</v>
      </c>
      <c r="G11" s="25">
        <v>0</v>
      </c>
      <c r="H11" s="50">
        <v>13941.72</v>
      </c>
      <c r="I11" s="24">
        <v>1000.95</v>
      </c>
      <c r="J11" s="21">
        <f t="shared" si="0"/>
        <v>14942.67</v>
      </c>
      <c r="K11" s="22">
        <f t="shared" si="3"/>
        <v>0.00040015239086473633</v>
      </c>
      <c r="L11" s="41">
        <f t="shared" si="4"/>
        <v>0.9080780563660724</v>
      </c>
      <c r="M11" s="42">
        <f t="shared" si="5"/>
        <v>3.957100754283431</v>
      </c>
      <c r="N11" s="43">
        <f t="shared" si="6"/>
        <v>1.1123199535290547</v>
      </c>
    </row>
    <row r="12" spans="1:14" ht="15">
      <c r="A12" s="23" t="s">
        <v>22</v>
      </c>
      <c r="B12" s="25">
        <v>1745349.67</v>
      </c>
      <c r="C12" s="50">
        <v>767470.79</v>
      </c>
      <c r="D12" s="24">
        <v>17109.52</v>
      </c>
      <c r="E12" s="21">
        <f t="shared" si="1"/>
        <v>2529929.98</v>
      </c>
      <c r="F12" s="39">
        <f t="shared" si="2"/>
        <v>0.06252750055047039</v>
      </c>
      <c r="G12" s="25">
        <v>1827353.08</v>
      </c>
      <c r="H12" s="50">
        <v>683193.28</v>
      </c>
      <c r="I12" s="24">
        <v>23304.24</v>
      </c>
      <c r="J12" s="21">
        <f t="shared" si="0"/>
        <v>2533850.6000000006</v>
      </c>
      <c r="K12" s="22">
        <f t="shared" si="3"/>
        <v>0.06785443134888523</v>
      </c>
      <c r="L12" s="41">
        <f t="shared" si="4"/>
        <v>0.0009058187636892256</v>
      </c>
      <c r="M12" s="42">
        <f t="shared" si="5"/>
        <v>-0.2658194388660604</v>
      </c>
      <c r="N12" s="43">
        <f t="shared" si="6"/>
        <v>-0.0015472972242327465</v>
      </c>
    </row>
    <row r="13" spans="1:14" ht="15">
      <c r="A13" s="23" t="s">
        <v>23</v>
      </c>
      <c r="B13" s="25">
        <v>341982.57</v>
      </c>
      <c r="C13" s="50">
        <v>167923.68</v>
      </c>
      <c r="D13" s="24">
        <v>14014.24</v>
      </c>
      <c r="E13" s="21">
        <f t="shared" si="1"/>
        <v>523920.49</v>
      </c>
      <c r="F13" s="39">
        <f t="shared" si="2"/>
        <v>0.012948753121964949</v>
      </c>
      <c r="G13" s="25">
        <v>1532886.96</v>
      </c>
      <c r="H13" s="50">
        <v>112294.96</v>
      </c>
      <c r="I13" s="24">
        <v>101.19</v>
      </c>
      <c r="J13" s="21">
        <f t="shared" si="0"/>
        <v>1645283.1099999999</v>
      </c>
      <c r="K13" s="22">
        <f t="shared" si="3"/>
        <v>0.044059326085356156</v>
      </c>
      <c r="L13" s="41">
        <f t="shared" si="4"/>
        <v>-0.6900608718092404</v>
      </c>
      <c r="M13" s="42">
        <f>IF(I13=0,"0.00%",D13/I13-1)</f>
        <v>137.4943176203182</v>
      </c>
      <c r="N13" s="43">
        <f t="shared" si="6"/>
        <v>-0.6815621051382458</v>
      </c>
    </row>
    <row r="14" spans="1:14" ht="15">
      <c r="A14" s="23" t="s">
        <v>24</v>
      </c>
      <c r="B14" s="25">
        <v>15766918.39</v>
      </c>
      <c r="C14" s="50">
        <v>18904.17</v>
      </c>
      <c r="D14" s="24">
        <v>177337.96</v>
      </c>
      <c r="E14" s="21">
        <f t="shared" si="1"/>
        <v>15963160.520000001</v>
      </c>
      <c r="F14" s="39">
        <f t="shared" si="2"/>
        <v>0.39453128588228653</v>
      </c>
      <c r="G14" s="25">
        <v>14804640.15</v>
      </c>
      <c r="H14" s="50">
        <v>36744.22</v>
      </c>
      <c r="I14" s="24">
        <v>54818.42</v>
      </c>
      <c r="J14" s="21">
        <f t="shared" si="0"/>
        <v>14896202.790000001</v>
      </c>
      <c r="K14" s="22">
        <f t="shared" si="3"/>
        <v>0.3989080372667305</v>
      </c>
      <c r="L14" s="41">
        <f t="shared" si="4"/>
        <v>0.0636354511449122</v>
      </c>
      <c r="M14" s="42">
        <f t="shared" si="5"/>
        <v>2.235006773270736</v>
      </c>
      <c r="N14" s="43">
        <f t="shared" si="6"/>
        <v>0.07162615500349268</v>
      </c>
    </row>
    <row r="15" spans="1:14" ht="15">
      <c r="A15" s="23" t="s">
        <v>25</v>
      </c>
      <c r="B15" s="25">
        <v>66057.74</v>
      </c>
      <c r="C15" s="50">
        <v>179921.8</v>
      </c>
      <c r="D15" s="24">
        <v>7629.73</v>
      </c>
      <c r="E15" s="21">
        <f t="shared" si="1"/>
        <v>253609.27</v>
      </c>
      <c r="F15" s="39">
        <f t="shared" si="2"/>
        <v>0.00626798128599962</v>
      </c>
      <c r="G15" s="25">
        <v>3627.19</v>
      </c>
      <c r="H15" s="50">
        <v>340911.28</v>
      </c>
      <c r="I15" s="24">
        <v>57147.41</v>
      </c>
      <c r="J15" s="21">
        <f t="shared" si="0"/>
        <v>401685.88</v>
      </c>
      <c r="K15" s="22">
        <f t="shared" si="3"/>
        <v>0.010756816904783788</v>
      </c>
      <c r="L15" s="41">
        <f t="shared" si="4"/>
        <v>-0.286060740909426</v>
      </c>
      <c r="M15" s="42">
        <f t="shared" si="5"/>
        <v>-0.8664903623803774</v>
      </c>
      <c r="N15" s="43">
        <f t="shared" si="6"/>
        <v>-0.36863782714991133</v>
      </c>
    </row>
    <row r="16" spans="1:14" ht="15">
      <c r="A16" s="23" t="s">
        <v>26</v>
      </c>
      <c r="B16" s="26">
        <v>2143014.77</v>
      </c>
      <c r="C16" s="50">
        <v>10658.5</v>
      </c>
      <c r="D16" s="24">
        <v>1914076.96</v>
      </c>
      <c r="E16" s="21">
        <f t="shared" si="1"/>
        <v>4067750.23</v>
      </c>
      <c r="F16" s="39">
        <f t="shared" si="2"/>
        <v>0.10053489889293342</v>
      </c>
      <c r="G16" s="26">
        <v>1839280.64</v>
      </c>
      <c r="H16" s="50">
        <v>33225.45</v>
      </c>
      <c r="I16" s="24">
        <v>1849676.9</v>
      </c>
      <c r="J16" s="21">
        <f t="shared" si="0"/>
        <v>3722182.9899999998</v>
      </c>
      <c r="K16" s="22">
        <f t="shared" si="3"/>
        <v>0.09967699364869549</v>
      </c>
      <c r="L16" s="41">
        <f t="shared" si="4"/>
        <v>0.15015554902681272</v>
      </c>
      <c r="M16" s="42">
        <f t="shared" si="5"/>
        <v>0.03481692397196512</v>
      </c>
      <c r="N16" s="43">
        <f t="shared" si="6"/>
        <v>0.09283993853295214</v>
      </c>
    </row>
    <row r="17" spans="1:14" ht="15.75" thickBot="1">
      <c r="A17" s="27" t="s">
        <v>27</v>
      </c>
      <c r="B17" s="29">
        <v>1139.52</v>
      </c>
      <c r="C17" s="51">
        <v>1809.13</v>
      </c>
      <c r="D17" s="28">
        <v>0</v>
      </c>
      <c r="E17" s="21">
        <f t="shared" si="1"/>
        <v>2948.65</v>
      </c>
      <c r="F17" s="39">
        <f t="shared" si="2"/>
        <v>7.287621236780021E-05</v>
      </c>
      <c r="G17" s="29">
        <v>120.72</v>
      </c>
      <c r="H17" s="51">
        <v>0</v>
      </c>
      <c r="I17" s="28">
        <v>0</v>
      </c>
      <c r="J17" s="21">
        <f t="shared" si="0"/>
        <v>120.72</v>
      </c>
      <c r="K17" s="22">
        <f t="shared" si="3"/>
        <v>3.2327821349993654E-06</v>
      </c>
      <c r="L17" s="41">
        <f t="shared" si="4"/>
        <v>23.425530152418823</v>
      </c>
      <c r="M17" s="42" t="str">
        <f t="shared" si="5"/>
        <v>0.00%</v>
      </c>
      <c r="N17" s="43">
        <f t="shared" si="6"/>
        <v>23.425530152418823</v>
      </c>
    </row>
    <row r="18" spans="1:14" ht="16.5" thickBot="1" thickTop="1">
      <c r="A18" s="30" t="s">
        <v>28</v>
      </c>
      <c r="B18" s="31">
        <f>SUM(B4:B17)</f>
        <v>30329397.95</v>
      </c>
      <c r="C18" s="52">
        <f>SUM(C4:C17)</f>
        <v>2078863.6199999999</v>
      </c>
      <c r="D18" s="31">
        <f>SUM(D4:D17)</f>
        <v>8052814.88</v>
      </c>
      <c r="E18" s="31">
        <f>SUM(E4:E17)</f>
        <v>40461076.45</v>
      </c>
      <c r="F18" s="40">
        <f>IF(E$18=0,"0.00%",E18/E$18)</f>
        <v>1</v>
      </c>
      <c r="G18" s="33">
        <f>SUM(G4:G17)</f>
        <v>27800714.350000005</v>
      </c>
      <c r="H18" s="33">
        <f>SUM(H4:H17)</f>
        <v>1961952.16</v>
      </c>
      <c r="I18" s="31">
        <f>SUM(I4:I17)</f>
        <v>7579781.870000001</v>
      </c>
      <c r="J18" s="31">
        <f>SUM(J4:J17)</f>
        <v>37342448.38</v>
      </c>
      <c r="K18" s="32">
        <f>IF(J$18=0,"0.00%",J18/J$18)</f>
        <v>1</v>
      </c>
      <c r="L18" s="44">
        <f>IF(H18=0,"0.00%",(B18+C18)/(G18+H18)-1)</f>
        <v>0.08888971890711117</v>
      </c>
      <c r="M18" s="45">
        <f>IF(I18=0,"0.00%",D18/I18-1)</f>
        <v>0.06240720618520901</v>
      </c>
      <c r="N18" s="40">
        <f>IF(J18=0,"0.00%",E18/J18-1)</f>
        <v>0.08351429017895584</v>
      </c>
    </row>
    <row r="19" spans="1:14" ht="15.75" thickBot="1" thickTop="1">
      <c r="A19" s="34"/>
      <c r="B19" s="34"/>
      <c r="C19" s="53"/>
      <c r="D19" s="35"/>
      <c r="E19" s="35"/>
      <c r="F19" s="36"/>
      <c r="G19" s="36"/>
      <c r="H19" s="35"/>
      <c r="I19" s="35"/>
      <c r="J19" s="35"/>
      <c r="K19" s="35"/>
      <c r="L19" s="35"/>
      <c r="M19" s="35"/>
      <c r="N19" s="35"/>
    </row>
    <row r="20" spans="1:14" ht="16.5" thickBot="1" thickTop="1">
      <c r="A20" s="1" t="s">
        <v>29</v>
      </c>
      <c r="B20" s="2"/>
      <c r="C20" s="46" t="s">
        <v>33</v>
      </c>
      <c r="D20" s="37"/>
      <c r="E20" s="5"/>
      <c r="F20" s="5"/>
      <c r="G20" s="7"/>
      <c r="H20" s="38" t="s">
        <v>31</v>
      </c>
      <c r="I20" s="38"/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47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48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1">
        <v>39169499.3</v>
      </c>
      <c r="C23" s="49">
        <v>6074257.68</v>
      </c>
      <c r="D23" s="20">
        <v>182298.15</v>
      </c>
      <c r="E23" s="21">
        <f>SUM(B23:D23)</f>
        <v>45426055.129999995</v>
      </c>
      <c r="F23" s="22">
        <f>IF(E$37=0,"0.00%",E23/E$37)</f>
        <v>0.0933073654062025</v>
      </c>
      <c r="G23" s="21">
        <v>15333447.15</v>
      </c>
      <c r="H23" s="49">
        <v>4760459.28</v>
      </c>
      <c r="I23" s="20">
        <v>212230.79</v>
      </c>
      <c r="J23" s="21">
        <f aca="true" t="shared" si="7" ref="J23:J36">SUM(G23:I23)</f>
        <v>20306137.22</v>
      </c>
      <c r="K23" s="22">
        <f>IF(J$37=0,"0.00%",J23/J$37)</f>
        <v>0.04448219555473185</v>
      </c>
      <c r="L23" s="41">
        <f>IF((G23+H23)=0,"0.00",(B23+C23)/(G23+H23)-1)</f>
        <v>1.25161578897628</v>
      </c>
      <c r="M23" s="42">
        <f>IF(I23=0,"0.00%",D23/I23-1)</f>
        <v>-0.14103815944896592</v>
      </c>
      <c r="N23" s="43">
        <f>IF(J23=0,"0.00%",E23/J23-1)</f>
        <v>1.237060384151191</v>
      </c>
    </row>
    <row r="24" spans="1:14" ht="15">
      <c r="A24" s="23" t="s">
        <v>15</v>
      </c>
      <c r="B24" s="25">
        <v>48147279.22</v>
      </c>
      <c r="C24" s="50">
        <v>3081.5</v>
      </c>
      <c r="D24" s="24">
        <v>49568498.32</v>
      </c>
      <c r="E24" s="21">
        <f aca="true" t="shared" si="8" ref="E24:E36">SUM(B24:D24)</f>
        <v>97718859.03999999</v>
      </c>
      <c r="F24" s="22">
        <f aca="true" t="shared" si="9" ref="F24:F36">IF(E$37=0,"0.00%",E24/E$37)</f>
        <v>0.20071937264701847</v>
      </c>
      <c r="G24" s="25">
        <v>46408359.99</v>
      </c>
      <c r="H24" s="50">
        <v>1336.38</v>
      </c>
      <c r="I24" s="24">
        <v>48182334.21</v>
      </c>
      <c r="J24" s="21">
        <f t="shared" si="7"/>
        <v>94592030.58000001</v>
      </c>
      <c r="K24" s="22">
        <f aca="true" t="shared" si="10" ref="K24:K36">IF(J$37=0,"0.00%",J24/J$37)</f>
        <v>0.20721130545865268</v>
      </c>
      <c r="L24" s="41">
        <f aca="true" t="shared" si="11" ref="L24:L36">IF((G24+H24)=0,"0.00",(B24+C24)/(G24+H24)-1)</f>
        <v>0.037506480027850175</v>
      </c>
      <c r="M24" s="42">
        <f aca="true" t="shared" si="12" ref="M24:M36">IF(I24=0,"0.00%",D24/I24-1)</f>
        <v>0.02876913567446704</v>
      </c>
      <c r="N24" s="43">
        <f aca="true" t="shared" si="13" ref="N24:N36">IF(J24=0,"0.00%",E24/J24-1)</f>
        <v>0.033055939711067905</v>
      </c>
    </row>
    <row r="25" spans="1:14" ht="15">
      <c r="A25" s="23" t="s">
        <v>16</v>
      </c>
      <c r="B25" s="25">
        <v>16923.97</v>
      </c>
      <c r="C25" s="50">
        <v>0</v>
      </c>
      <c r="D25" s="24">
        <v>253340.88</v>
      </c>
      <c r="E25" s="21">
        <f t="shared" si="8"/>
        <v>270264.85</v>
      </c>
      <c r="F25" s="22">
        <f t="shared" si="9"/>
        <v>0.0005551373775080106</v>
      </c>
      <c r="G25" s="25">
        <v>11224.92</v>
      </c>
      <c r="H25" s="50">
        <v>0</v>
      </c>
      <c r="I25" s="24">
        <v>260433.37</v>
      </c>
      <c r="J25" s="21">
        <f t="shared" si="7"/>
        <v>271658.29</v>
      </c>
      <c r="K25" s="22">
        <f t="shared" si="10"/>
        <v>0.0005950889156772899</v>
      </c>
      <c r="L25" s="41">
        <f t="shared" si="11"/>
        <v>0.5077140861582978</v>
      </c>
      <c r="M25" s="42">
        <f t="shared" si="12"/>
        <v>-0.02723341482698627</v>
      </c>
      <c r="N25" s="43">
        <f t="shared" si="13"/>
        <v>-0.005129385155152044</v>
      </c>
    </row>
    <row r="26" spans="1:14" ht="15">
      <c r="A26" s="23" t="s">
        <v>17</v>
      </c>
      <c r="B26" s="25">
        <v>17530852.36</v>
      </c>
      <c r="C26" s="50">
        <v>4546941.78</v>
      </c>
      <c r="D26" s="24">
        <v>1985167.08</v>
      </c>
      <c r="E26" s="21">
        <f t="shared" si="8"/>
        <v>24062961.22</v>
      </c>
      <c r="F26" s="22">
        <f t="shared" si="9"/>
        <v>0.04942651323968973</v>
      </c>
      <c r="G26" s="25">
        <v>19239529.4</v>
      </c>
      <c r="H26" s="50">
        <v>3694852.64</v>
      </c>
      <c r="I26" s="24">
        <v>1437708.08</v>
      </c>
      <c r="J26" s="21">
        <f t="shared" si="7"/>
        <v>24372090.119999997</v>
      </c>
      <c r="K26" s="22">
        <f t="shared" si="10"/>
        <v>0.05338898614984283</v>
      </c>
      <c r="L26" s="41">
        <f t="shared" si="11"/>
        <v>-0.03734950863319619</v>
      </c>
      <c r="M26" s="42">
        <f t="shared" si="12"/>
        <v>0.3807859242190528</v>
      </c>
      <c r="N26" s="43">
        <f t="shared" si="13"/>
        <v>-0.012683725461294149</v>
      </c>
    </row>
    <row r="27" spans="1:14" ht="15">
      <c r="A27" s="23" t="s">
        <v>18</v>
      </c>
      <c r="B27" s="25">
        <v>121736.48</v>
      </c>
      <c r="C27" s="50">
        <v>14839.95</v>
      </c>
      <c r="D27" s="24">
        <v>76961.24</v>
      </c>
      <c r="E27" s="21">
        <f t="shared" si="8"/>
        <v>213537.66999999998</v>
      </c>
      <c r="F27" s="22">
        <f t="shared" si="9"/>
        <v>0.0004386169423177708</v>
      </c>
      <c r="G27" s="25">
        <v>45612.45</v>
      </c>
      <c r="H27" s="50">
        <v>1592.85</v>
      </c>
      <c r="I27" s="24">
        <v>72464.2</v>
      </c>
      <c r="J27" s="21">
        <f t="shared" si="7"/>
        <v>119669.5</v>
      </c>
      <c r="K27" s="22">
        <f t="shared" si="10"/>
        <v>0.0002621454806133229</v>
      </c>
      <c r="L27" s="41">
        <f t="shared" si="11"/>
        <v>1.8932435552787505</v>
      </c>
      <c r="M27" s="42">
        <f t="shared" si="12"/>
        <v>0.06205878212965854</v>
      </c>
      <c r="N27" s="43">
        <f t="shared" si="13"/>
        <v>0.7843951048512778</v>
      </c>
    </row>
    <row r="28" spans="1:14" ht="15">
      <c r="A28" s="23" t="s">
        <v>19</v>
      </c>
      <c r="B28" s="25">
        <v>302229.44</v>
      </c>
      <c r="C28" s="50">
        <v>206625.62</v>
      </c>
      <c r="D28" s="24">
        <v>2726.81</v>
      </c>
      <c r="E28" s="21">
        <f t="shared" si="8"/>
        <v>511581.87</v>
      </c>
      <c r="F28" s="22">
        <f t="shared" si="9"/>
        <v>0.00105081447954643</v>
      </c>
      <c r="G28" s="25">
        <v>208725.43</v>
      </c>
      <c r="H28" s="50">
        <v>110631.79</v>
      </c>
      <c r="I28" s="24">
        <v>22.95</v>
      </c>
      <c r="J28" s="21">
        <f t="shared" si="7"/>
        <v>319380.17</v>
      </c>
      <c r="K28" s="22">
        <f t="shared" si="10"/>
        <v>0.0006996274586508238</v>
      </c>
      <c r="L28" s="41">
        <f t="shared" si="11"/>
        <v>0.5933726502253496</v>
      </c>
      <c r="M28" s="42">
        <f t="shared" si="12"/>
        <v>117.8152505446623</v>
      </c>
      <c r="N28" s="43">
        <f t="shared" si="13"/>
        <v>0.6017959724925941</v>
      </c>
    </row>
    <row r="29" spans="1:14" ht="15">
      <c r="A29" s="23" t="s">
        <v>20</v>
      </c>
      <c r="B29" s="25">
        <v>12109778.23</v>
      </c>
      <c r="C29" s="50">
        <v>340618.95</v>
      </c>
      <c r="D29" s="24">
        <v>26297784.91</v>
      </c>
      <c r="E29" s="21">
        <f t="shared" si="8"/>
        <v>38748182.09</v>
      </c>
      <c r="F29" s="22">
        <f t="shared" si="9"/>
        <v>0.07959068368914961</v>
      </c>
      <c r="G29" s="25">
        <v>11011172.46</v>
      </c>
      <c r="H29" s="50">
        <v>332384.22</v>
      </c>
      <c r="I29" s="24">
        <v>25451805</v>
      </c>
      <c r="J29" s="21">
        <f t="shared" si="7"/>
        <v>36795361.68</v>
      </c>
      <c r="K29" s="22">
        <f t="shared" si="10"/>
        <v>0.08060314258808338</v>
      </c>
      <c r="L29" s="41">
        <f t="shared" si="11"/>
        <v>0.09757437911439948</v>
      </c>
      <c r="M29" s="42">
        <f t="shared" si="12"/>
        <v>0.03323850351674462</v>
      </c>
      <c r="N29" s="43">
        <f t="shared" si="13"/>
        <v>0.053072461333121046</v>
      </c>
    </row>
    <row r="30" spans="1:14" ht="15">
      <c r="A30" s="23" t="s">
        <v>21</v>
      </c>
      <c r="B30" s="25">
        <v>52744.11</v>
      </c>
      <c r="C30" s="50">
        <v>345343.84</v>
      </c>
      <c r="D30" s="24">
        <v>62051.56</v>
      </c>
      <c r="E30" s="21">
        <f t="shared" si="8"/>
        <v>460139.51</v>
      </c>
      <c r="F30" s="22">
        <f t="shared" si="9"/>
        <v>0.0009451493261858544</v>
      </c>
      <c r="G30" s="25">
        <v>2718.2</v>
      </c>
      <c r="H30" s="50">
        <v>197331.21</v>
      </c>
      <c r="I30" s="24">
        <v>11498.45</v>
      </c>
      <c r="J30" s="21">
        <f t="shared" si="7"/>
        <v>211547.86000000002</v>
      </c>
      <c r="K30" s="22">
        <f t="shared" si="10"/>
        <v>0.0004634122765819189</v>
      </c>
      <c r="L30" s="41">
        <f t="shared" si="11"/>
        <v>0.9899481333136648</v>
      </c>
      <c r="M30" s="42">
        <f t="shared" si="12"/>
        <v>4.396515182481116</v>
      </c>
      <c r="N30" s="43">
        <f t="shared" si="13"/>
        <v>1.1751083182784265</v>
      </c>
    </row>
    <row r="31" spans="1:14" ht="15">
      <c r="A31" s="23" t="s">
        <v>22</v>
      </c>
      <c r="B31" s="25">
        <v>21090455.42</v>
      </c>
      <c r="C31" s="50">
        <v>13399747.5</v>
      </c>
      <c r="D31" s="24">
        <v>364711.9</v>
      </c>
      <c r="E31" s="21">
        <f t="shared" si="8"/>
        <v>34854914.82</v>
      </c>
      <c r="F31" s="22">
        <f t="shared" si="9"/>
        <v>0.07159372003588292</v>
      </c>
      <c r="G31" s="25">
        <v>22439652.61</v>
      </c>
      <c r="H31" s="50">
        <v>15796712</v>
      </c>
      <c r="I31" s="24">
        <v>546478.02</v>
      </c>
      <c r="J31" s="21">
        <f t="shared" si="7"/>
        <v>38782842.63</v>
      </c>
      <c r="K31" s="22">
        <f t="shared" si="10"/>
        <v>0.084956876403697</v>
      </c>
      <c r="L31" s="41">
        <f t="shared" si="11"/>
        <v>-0.09797379348716273</v>
      </c>
      <c r="M31" s="42">
        <f t="shared" si="12"/>
        <v>-0.33261378014801035</v>
      </c>
      <c r="N31" s="43">
        <f t="shared" si="13"/>
        <v>-0.10128003889435377</v>
      </c>
    </row>
    <row r="32" spans="1:14" ht="15">
      <c r="A32" s="23" t="s">
        <v>23</v>
      </c>
      <c r="B32" s="25">
        <v>6244322.52</v>
      </c>
      <c r="C32" s="50">
        <v>2404378.4</v>
      </c>
      <c r="D32" s="24">
        <v>176784.61</v>
      </c>
      <c r="E32" s="21">
        <f t="shared" si="8"/>
        <v>8825485.53</v>
      </c>
      <c r="F32" s="22">
        <f t="shared" si="9"/>
        <v>0.018127984058448943</v>
      </c>
      <c r="G32" s="25">
        <v>25053517.83</v>
      </c>
      <c r="H32" s="50">
        <v>1343011.3</v>
      </c>
      <c r="I32" s="24">
        <v>20151.19</v>
      </c>
      <c r="J32" s="21">
        <f t="shared" si="7"/>
        <v>26416680.32</v>
      </c>
      <c r="K32" s="22">
        <f t="shared" si="10"/>
        <v>0.057867822282995314</v>
      </c>
      <c r="L32" s="41">
        <f t="shared" si="11"/>
        <v>-0.672354616116153</v>
      </c>
      <c r="M32" s="42">
        <f t="shared" si="12"/>
        <v>7.772911674198893</v>
      </c>
      <c r="N32" s="43">
        <f t="shared" si="13"/>
        <v>-0.6659123923561945</v>
      </c>
    </row>
    <row r="33" spans="1:14" ht="15">
      <c r="A33" s="23" t="s">
        <v>24</v>
      </c>
      <c r="B33" s="25">
        <v>181018663.1</v>
      </c>
      <c r="C33" s="50">
        <v>291695.38</v>
      </c>
      <c r="D33" s="24">
        <v>1116808.67</v>
      </c>
      <c r="E33" s="21">
        <f t="shared" si="8"/>
        <v>182427167.14999998</v>
      </c>
      <c r="F33" s="22">
        <f t="shared" si="9"/>
        <v>0.37471442978199526</v>
      </c>
      <c r="G33" s="25">
        <v>152846443.63</v>
      </c>
      <c r="H33" s="50">
        <v>7036989.54</v>
      </c>
      <c r="I33" s="24">
        <v>3043131.58</v>
      </c>
      <c r="J33" s="21">
        <f t="shared" si="7"/>
        <v>162926564.75</v>
      </c>
      <c r="K33" s="22">
        <f t="shared" si="10"/>
        <v>0.35690349354736517</v>
      </c>
      <c r="L33" s="41">
        <f t="shared" si="11"/>
        <v>0.1340159195056645</v>
      </c>
      <c r="M33" s="42">
        <f t="shared" si="12"/>
        <v>-0.6330067758686926</v>
      </c>
      <c r="N33" s="43">
        <f t="shared" si="13"/>
        <v>0.1196895204285584</v>
      </c>
    </row>
    <row r="34" spans="1:14" ht="15">
      <c r="A34" s="23" t="s">
        <v>25</v>
      </c>
      <c r="B34" s="25">
        <v>219647.18</v>
      </c>
      <c r="C34" s="50">
        <v>2993830.65</v>
      </c>
      <c r="D34" s="24">
        <v>212307.54</v>
      </c>
      <c r="E34" s="21">
        <f t="shared" si="8"/>
        <v>3425785.37</v>
      </c>
      <c r="F34" s="22">
        <f t="shared" si="9"/>
        <v>0.0070367326946404974</v>
      </c>
      <c r="G34" s="25">
        <v>73055.143</v>
      </c>
      <c r="H34" s="50">
        <v>5281004.29</v>
      </c>
      <c r="I34" s="24">
        <v>932015.28</v>
      </c>
      <c r="J34" s="21">
        <f t="shared" si="7"/>
        <v>6286074.713</v>
      </c>
      <c r="K34" s="22">
        <f t="shared" si="10"/>
        <v>0.01377014257442908</v>
      </c>
      <c r="L34" s="41">
        <f t="shared" si="11"/>
        <v>-0.39980534952720614</v>
      </c>
      <c r="M34" s="42">
        <f t="shared" si="12"/>
        <v>-0.7722059449497437</v>
      </c>
      <c r="N34" s="43">
        <f t="shared" si="13"/>
        <v>-0.4550199406769284</v>
      </c>
    </row>
    <row r="35" spans="1:14" ht="15">
      <c r="A35" s="23" t="s">
        <v>26</v>
      </c>
      <c r="B35" s="26">
        <v>26707576.35</v>
      </c>
      <c r="C35" s="50">
        <v>102659.28</v>
      </c>
      <c r="D35" s="24">
        <v>23064977.47</v>
      </c>
      <c r="E35" s="21">
        <f t="shared" si="8"/>
        <v>49875213.1</v>
      </c>
      <c r="F35" s="22">
        <f t="shared" si="9"/>
        <v>0.1024461560687125</v>
      </c>
      <c r="G35" s="26">
        <v>22260167.43</v>
      </c>
      <c r="H35" s="50">
        <v>326776.2</v>
      </c>
      <c r="I35" s="24">
        <v>22495346.07</v>
      </c>
      <c r="J35" s="21">
        <f t="shared" si="7"/>
        <v>45082289.7</v>
      </c>
      <c r="K35" s="22">
        <f t="shared" si="10"/>
        <v>0.09875631218109507</v>
      </c>
      <c r="L35" s="41">
        <f t="shared" si="11"/>
        <v>0.18697934829883867</v>
      </c>
      <c r="M35" s="42">
        <f t="shared" si="12"/>
        <v>0.025322188786402577</v>
      </c>
      <c r="N35" s="43">
        <f t="shared" si="13"/>
        <v>0.10631499491029617</v>
      </c>
    </row>
    <row r="36" spans="1:14" ht="15.75" thickBot="1">
      <c r="A36" s="27" t="s">
        <v>27</v>
      </c>
      <c r="B36" s="29">
        <v>20426.25</v>
      </c>
      <c r="C36" s="50">
        <v>2613.24</v>
      </c>
      <c r="D36" s="28">
        <v>0</v>
      </c>
      <c r="E36" s="21">
        <f t="shared" si="8"/>
        <v>23039.489999999998</v>
      </c>
      <c r="F36" s="22">
        <f t="shared" si="9"/>
        <v>4.732425270145945E-05</v>
      </c>
      <c r="G36" s="29">
        <v>18008.54</v>
      </c>
      <c r="H36" s="50">
        <v>0</v>
      </c>
      <c r="I36" s="28">
        <v>0</v>
      </c>
      <c r="J36" s="21">
        <f t="shared" si="7"/>
        <v>18008.54</v>
      </c>
      <c r="K36" s="22">
        <f t="shared" si="10"/>
        <v>3.944912758425706E-05</v>
      </c>
      <c r="L36" s="41">
        <f t="shared" si="11"/>
        <v>0.27936467920220065</v>
      </c>
      <c r="M36" s="42" t="str">
        <f t="shared" si="12"/>
        <v>0.00%</v>
      </c>
      <c r="N36" s="43">
        <f t="shared" si="13"/>
        <v>0.27936467920220065</v>
      </c>
    </row>
    <row r="37" spans="1:14" ht="16.5" thickBot="1" thickTop="1">
      <c r="A37" s="30" t="s">
        <v>28</v>
      </c>
      <c r="B37" s="31">
        <f>SUM(B23:B36)</f>
        <v>352752133.93</v>
      </c>
      <c r="C37" s="52">
        <f>SUM(C23:C36)</f>
        <v>30726633.769999996</v>
      </c>
      <c r="D37" s="31">
        <f>SUM(D23:D36)</f>
        <v>103364419.14000002</v>
      </c>
      <c r="E37" s="31">
        <f>SUM(E23:E36)</f>
        <v>486843186.84</v>
      </c>
      <c r="F37" s="32">
        <f>IF(E$37=0,"0.00%",E37/E$37)</f>
        <v>1</v>
      </c>
      <c r="G37" s="33">
        <f>SUM(G23:G36)</f>
        <v>314951635.183</v>
      </c>
      <c r="H37" s="33">
        <f>SUM(H23:H36)</f>
        <v>38883081.7</v>
      </c>
      <c r="I37" s="31">
        <f>SUM(I23:I36)</f>
        <v>102665619.19</v>
      </c>
      <c r="J37" s="31">
        <f>SUM(J23:J36)</f>
        <v>456500336.073</v>
      </c>
      <c r="K37" s="32">
        <f>IF(J$37=0,"0.00%",J37/J$37)</f>
        <v>1</v>
      </c>
      <c r="L37" s="44">
        <f>IF(H37=0,"0.00%",(B37+C37)/(G37+H37)-1)</f>
        <v>0.08377937325692697</v>
      </c>
      <c r="M37" s="45">
        <f>IF(I37=0,"0.00%",D37/I37-1)</f>
        <v>0.006806562464760191</v>
      </c>
      <c r="N37" s="40">
        <f>IF(J37=0,"0.00%",E37/J37-1)</f>
        <v>0.06646840838721269</v>
      </c>
    </row>
    <row r="38" ht="13.5" thickTop="1"/>
    <row r="39" spans="2:7" ht="14.25">
      <c r="B39" s="55"/>
      <c r="C39" s="56"/>
      <c r="D39" s="55"/>
      <c r="E39" s="57"/>
      <c r="F39" s="57"/>
      <c r="G39" s="55"/>
    </row>
    <row r="40" spans="2:7" ht="14.25">
      <c r="B40" s="55"/>
      <c r="C40" s="56"/>
      <c r="D40" s="55"/>
      <c r="E40" s="57"/>
      <c r="F40" s="57"/>
      <c r="G40" s="55"/>
    </row>
    <row r="41" spans="2:7" ht="14.25">
      <c r="B41" s="55"/>
      <c r="C41" s="56"/>
      <c r="D41" s="55"/>
      <c r="E41" s="57"/>
      <c r="F41" s="57"/>
      <c r="G41" s="55"/>
    </row>
    <row r="42" spans="2:7" ht="14.25">
      <c r="B42" s="55"/>
      <c r="C42" s="56"/>
      <c r="D42" s="55"/>
      <c r="E42" s="57"/>
      <c r="F42" s="57"/>
      <c r="G42" s="55"/>
    </row>
    <row r="43" spans="2:7" ht="14.25">
      <c r="B43" s="55"/>
      <c r="C43" s="56"/>
      <c r="D43" s="55"/>
      <c r="E43" s="57"/>
      <c r="F43" s="57"/>
      <c r="G43" s="55"/>
    </row>
    <row r="44" spans="2:7" ht="14.25">
      <c r="B44" s="55"/>
      <c r="C44" s="56"/>
      <c r="D44" s="55"/>
      <c r="E44" s="57"/>
      <c r="F44" s="57"/>
      <c r="G44" s="55"/>
    </row>
    <row r="45" spans="2:7" ht="14.25">
      <c r="B45" s="55"/>
      <c r="C45" s="56"/>
      <c r="D45" s="55"/>
      <c r="E45" s="57"/>
      <c r="F45" s="57"/>
      <c r="G45" s="55"/>
    </row>
    <row r="46" spans="2:7" ht="14.25">
      <c r="B46" s="55"/>
      <c r="C46" s="56"/>
      <c r="D46" s="55"/>
      <c r="E46" s="57"/>
      <c r="F46" s="57"/>
      <c r="G46" s="55"/>
    </row>
    <row r="47" spans="2:7" ht="14.25">
      <c r="B47" s="55"/>
      <c r="C47" s="56"/>
      <c r="D47" s="55"/>
      <c r="E47" s="57"/>
      <c r="F47" s="57"/>
      <c r="G47" s="55"/>
    </row>
    <row r="48" spans="2:7" ht="14.25">
      <c r="B48" s="55"/>
      <c r="C48" s="56"/>
      <c r="D48" s="55"/>
      <c r="E48" s="57"/>
      <c r="F48" s="57"/>
      <c r="G48" s="55"/>
    </row>
    <row r="49" spans="2:7" ht="14.25">
      <c r="B49" s="55"/>
      <c r="C49" s="56"/>
      <c r="D49" s="55"/>
      <c r="E49" s="57"/>
      <c r="F49" s="57"/>
      <c r="G49" s="55"/>
    </row>
    <row r="50" spans="2:7" ht="14.25">
      <c r="B50" s="55"/>
      <c r="C50" s="56"/>
      <c r="D50" s="55"/>
      <c r="E50" s="57"/>
      <c r="F50" s="57"/>
      <c r="G50" s="55"/>
    </row>
    <row r="51" spans="2:7" ht="14.25">
      <c r="B51" s="55"/>
      <c r="C51" s="56"/>
      <c r="D51" s="55"/>
      <c r="E51" s="57"/>
      <c r="F51" s="57"/>
      <c r="G51" s="55"/>
    </row>
    <row r="52" spans="2:7" ht="14.25">
      <c r="B52" s="55"/>
      <c r="C52" s="56"/>
      <c r="D52" s="55"/>
      <c r="E52" s="57"/>
      <c r="F52" s="57"/>
      <c r="G52" s="55"/>
    </row>
    <row r="53" spans="2:7" ht="12.75">
      <c r="B53" s="57"/>
      <c r="C53" s="58"/>
      <c r="D53" s="57"/>
      <c r="E53" s="57"/>
      <c r="F53" s="57"/>
      <c r="G53" s="57"/>
    </row>
  </sheetData>
  <sheetProtection/>
  <printOptions/>
  <pageMargins left="0.25" right="0.25" top="0.75" bottom="0.75" header="0.3" footer="0.3"/>
  <pageSetup fitToHeight="1" fitToWidth="1" orientation="landscape" paperSize="5" scale="72" r:id="rId1"/>
  <headerFooter alignWithMargins="0">
    <oddHeader>&amp;C&amp;"Arial,Bold"&amp;14National Airport Sales Jan - Dec 17-18</oddHeader>
    <oddFooter>&amp;LStatistics and Reference Materials/National Airport (Dec 16-17)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2019-02-06T18:18:55Z</cp:lastPrinted>
  <dcterms:created xsi:type="dcterms:W3CDTF">2008-03-06T19:16:26Z</dcterms:created>
  <dcterms:modified xsi:type="dcterms:W3CDTF">2019-02-06T18:20:49Z</dcterms:modified>
  <cp:category/>
  <cp:version/>
  <cp:contentType/>
  <cp:contentStatus/>
</cp:coreProperties>
</file>