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tyfreecanada-my.sharepoint.com/personal/aboucher_fdfa_ca/Documents/FDFA/Allison's doc.s/Convention/Convention 2018/"/>
    </mc:Choice>
  </mc:AlternateContent>
  <xr:revisionPtr revIDLastSave="1" documentId="71DF0759F50B8322E975AB068DED324C998C2C0C" xr6:coauthVersionLast="25" xr6:coauthVersionMax="25" xr10:uidLastSave="{B55F4756-3F25-451B-88DC-F0BAC3298D22}"/>
  <bookViews>
    <workbookView xWindow="0" yWindow="0" windowWidth="24000" windowHeight="10095" firstSheet="1" activeTab="3" xr2:uid="{00000000-000D-0000-FFFF-FFFF00000000}"/>
  </bookViews>
  <sheets>
    <sheet name="budget vs actual 2012 to 2017" sheetId="4" r:id="rId1"/>
    <sheet name="Expense Details" sheetId="2" r:id="rId2"/>
    <sheet name="Event Breakdown2017 vs 2016" sheetId="3" r:id="rId3"/>
    <sheet name="sponsorship 2015 to 2017" sheetId="8" r:id="rId4"/>
    <sheet name="event attendance tracking" sheetId="7" r:id="rId5"/>
    <sheet name="attend profit 2005 to 2017" sheetId="5" r:id="rId6"/>
    <sheet name="hotel rates 2005 to 2017" sheetId="6" r:id="rId7"/>
  </sheets>
  <externalReferences>
    <externalReference r:id="rId8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8" l="1"/>
  <c r="E34" i="8"/>
  <c r="D34" i="8"/>
  <c r="C34" i="8"/>
  <c r="J33" i="5" l="1"/>
  <c r="J34" i="5"/>
  <c r="H34" i="5"/>
  <c r="F33" i="5"/>
  <c r="F34" i="5"/>
  <c r="D33" i="5"/>
  <c r="D34" i="5"/>
  <c r="G33" i="5"/>
  <c r="L14" i="4"/>
  <c r="K14" i="4"/>
  <c r="F14" i="4"/>
  <c r="E14" i="4"/>
  <c r="C14" i="4"/>
  <c r="B14" i="4"/>
  <c r="E26" i="2" l="1"/>
  <c r="J32" i="5"/>
  <c r="F32" i="5"/>
  <c r="D32" i="5"/>
  <c r="F31" i="5"/>
  <c r="D31" i="5"/>
  <c r="G30" i="5"/>
  <c r="J31" i="5" s="1"/>
  <c r="F30" i="5"/>
  <c r="D30" i="5"/>
  <c r="G29" i="5"/>
  <c r="J29" i="5" s="1"/>
  <c r="F29" i="5"/>
  <c r="D29" i="5"/>
  <c r="G28" i="5"/>
  <c r="J28" i="5" s="1"/>
  <c r="F28" i="5"/>
  <c r="D28" i="5"/>
  <c r="G27" i="5"/>
  <c r="J27" i="5" s="1"/>
  <c r="F27" i="5"/>
  <c r="D27" i="5"/>
  <c r="G26" i="5"/>
  <c r="J26" i="5" s="1"/>
  <c r="F26" i="5"/>
  <c r="D26" i="5"/>
  <c r="G25" i="5"/>
  <c r="J25" i="5" s="1"/>
  <c r="F25" i="5"/>
  <c r="D25" i="5"/>
  <c r="G24" i="5"/>
  <c r="J24" i="5" s="1"/>
  <c r="F24" i="5"/>
  <c r="D24" i="5"/>
  <c r="G23" i="5"/>
  <c r="J23" i="5" s="1"/>
  <c r="F23" i="5"/>
  <c r="D23" i="5"/>
  <c r="G22" i="5"/>
  <c r="J22" i="5" s="1"/>
  <c r="F22" i="5"/>
  <c r="D22" i="5"/>
  <c r="G21" i="5"/>
  <c r="J21" i="5" s="1"/>
  <c r="F21" i="5"/>
  <c r="D21" i="5"/>
  <c r="F20" i="5"/>
  <c r="D20" i="5"/>
  <c r="G19" i="5"/>
  <c r="F19" i="5"/>
  <c r="D19" i="5"/>
  <c r="G18" i="5"/>
  <c r="G12" i="5"/>
  <c r="I12" i="5" s="1"/>
  <c r="G11" i="5"/>
  <c r="I11" i="5" s="1"/>
  <c r="I10" i="5"/>
  <c r="G10" i="5"/>
  <c r="G9" i="5"/>
  <c r="I9" i="5" s="1"/>
  <c r="I8" i="5"/>
  <c r="O27" i="4"/>
  <c r="N27" i="4"/>
  <c r="L27" i="4"/>
  <c r="K27" i="4"/>
  <c r="K29" i="4" s="1"/>
  <c r="I27" i="4"/>
  <c r="H27" i="4"/>
  <c r="F27" i="4"/>
  <c r="E27" i="4"/>
  <c r="E29" i="4" s="1"/>
  <c r="C27" i="4"/>
  <c r="C29" i="4" s="1"/>
  <c r="B27" i="4"/>
  <c r="B29" i="4" s="1"/>
  <c r="R24" i="4"/>
  <c r="R22" i="4"/>
  <c r="R19" i="4"/>
  <c r="Q19" i="4"/>
  <c r="Q18" i="4"/>
  <c r="Q27" i="4" s="1"/>
  <c r="Q14" i="4"/>
  <c r="O14" i="4"/>
  <c r="O29" i="4" s="1"/>
  <c r="N14" i="4"/>
  <c r="N29" i="4" s="1"/>
  <c r="L29" i="4"/>
  <c r="I14" i="4"/>
  <c r="H14" i="4"/>
  <c r="H29" i="4" s="1"/>
  <c r="R11" i="4"/>
  <c r="R14" i="4" s="1"/>
  <c r="E12" i="3"/>
  <c r="E15" i="3"/>
  <c r="J22" i="3"/>
  <c r="I22" i="3"/>
  <c r="L21" i="3"/>
  <c r="K20" i="3"/>
  <c r="L20" i="3" s="1"/>
  <c r="K19" i="3"/>
  <c r="L19" i="3" s="1"/>
  <c r="L18" i="3"/>
  <c r="K17" i="3"/>
  <c r="L17" i="3" s="1"/>
  <c r="K16" i="3"/>
  <c r="L16" i="3" s="1"/>
  <c r="K15" i="3"/>
  <c r="L15" i="3" s="1"/>
  <c r="K14" i="3"/>
  <c r="L14" i="3" s="1"/>
  <c r="K13" i="3"/>
  <c r="L13" i="3" s="1"/>
  <c r="K12" i="3"/>
  <c r="L12" i="3" s="1"/>
  <c r="K11" i="3"/>
  <c r="L11" i="3" s="1"/>
  <c r="K10" i="3"/>
  <c r="L10" i="3" s="1"/>
  <c r="K9" i="3"/>
  <c r="L9" i="3" s="1"/>
  <c r="K8" i="3"/>
  <c r="L8" i="3" s="1"/>
  <c r="K7" i="3"/>
  <c r="L7" i="3" s="1"/>
  <c r="K5" i="3"/>
  <c r="L5" i="3" s="1"/>
  <c r="K4" i="3"/>
  <c r="L4" i="3" s="1"/>
  <c r="J30" i="5" l="1"/>
  <c r="J19" i="5"/>
  <c r="I29" i="4"/>
  <c r="Q29" i="4"/>
  <c r="R27" i="4"/>
  <c r="R29" i="4" s="1"/>
  <c r="F29" i="4"/>
  <c r="J20" i="5"/>
  <c r="K22" i="3"/>
  <c r="E6" i="3" l="1"/>
  <c r="E21" i="3"/>
  <c r="E17" i="3"/>
  <c r="E7" i="3"/>
  <c r="K8" i="2" l="1"/>
  <c r="K9" i="2"/>
  <c r="K10" i="2"/>
  <c r="K16" i="2"/>
  <c r="K19" i="2"/>
  <c r="K5" i="2"/>
  <c r="K7" i="2"/>
  <c r="K4" i="2"/>
  <c r="I16" i="2" l="1"/>
  <c r="I6" i="2"/>
  <c r="K6" i="2" s="1"/>
  <c r="C22" i="3" l="1"/>
  <c r="E21" i="2"/>
  <c r="G21" i="2"/>
  <c r="H21" i="2"/>
  <c r="D21" i="2"/>
  <c r="D22" i="3"/>
  <c r="E20" i="3" l="1"/>
  <c r="E19" i="3"/>
  <c r="E16" i="3"/>
  <c r="E13" i="3"/>
  <c r="E11" i="3"/>
  <c r="E10" i="3"/>
  <c r="E9" i="3"/>
  <c r="E8" i="3"/>
  <c r="E5" i="3"/>
  <c r="E4" i="3"/>
  <c r="I19" i="2"/>
  <c r="I18" i="2"/>
  <c r="K18" i="2" s="1"/>
  <c r="I17" i="2"/>
  <c r="K17" i="2" s="1"/>
  <c r="I15" i="2"/>
  <c r="K15" i="2" s="1"/>
  <c r="I14" i="2"/>
  <c r="K14" i="2" s="1"/>
  <c r="I13" i="2"/>
  <c r="K13" i="2" s="1"/>
  <c r="I12" i="2"/>
  <c r="K12" i="2" s="1"/>
  <c r="I11" i="2"/>
  <c r="K11" i="2" s="1"/>
  <c r="I10" i="2"/>
  <c r="I9" i="2"/>
  <c r="I8" i="2"/>
  <c r="I7" i="2"/>
  <c r="I5" i="2"/>
  <c r="I4" i="2"/>
  <c r="E22" i="3" l="1"/>
  <c r="I21" i="2"/>
</calcChain>
</file>

<file path=xl/sharedStrings.xml><?xml version="1.0" encoding="utf-8"?>
<sst xmlns="http://schemas.openxmlformats.org/spreadsheetml/2006/main" count="351" uniqueCount="204">
  <si>
    <t>Event</t>
  </si>
  <si>
    <t>Sunday Operators Breakfast</t>
  </si>
  <si>
    <t>Sunday Operators Lunch</t>
  </si>
  <si>
    <t>Welcome Reception</t>
  </si>
  <si>
    <t>Monday Breakfast</t>
  </si>
  <si>
    <t>Media Cocktail</t>
  </si>
  <si>
    <t>Tuesday Lunch</t>
  </si>
  <si>
    <t>Wednesday Breakfast</t>
  </si>
  <si>
    <t>Wednesday Lunch</t>
  </si>
  <si>
    <t>Gala Dinner</t>
  </si>
  <si>
    <t>Lounge</t>
  </si>
  <si>
    <t>A/V</t>
  </si>
  <si>
    <t xml:space="preserve">Food </t>
  </si>
  <si>
    <t>Beverages</t>
  </si>
  <si>
    <t>Monday Lunch</t>
  </si>
  <si>
    <t>Tuesday Breakfast</t>
  </si>
  <si>
    <t>Gratuity</t>
  </si>
  <si>
    <t>Trade Floor Breaks</t>
  </si>
  <si>
    <t>Cost</t>
  </si>
  <si>
    <t>Support Received</t>
  </si>
  <si>
    <t>Operator Breakfast</t>
  </si>
  <si>
    <t>Operator Lunch/Tasting</t>
  </si>
  <si>
    <t>Surplus (deficit)</t>
  </si>
  <si>
    <t>Sponsor</t>
  </si>
  <si>
    <t xml:space="preserve">Gala Cocktail/Dinner </t>
  </si>
  <si>
    <t>Wine/Beer sponsor</t>
  </si>
  <si>
    <t>TOTAL</t>
  </si>
  <si>
    <t>Cost Per Person</t>
  </si>
  <si>
    <t>Notes</t>
  </si>
  <si>
    <t>Smoothy Stations</t>
  </si>
  <si>
    <t>Tito's Lounge Event</t>
  </si>
  <si>
    <t>Sunday Operator Mtg/Breaks</t>
  </si>
  <si>
    <t>Misc.</t>
  </si>
  <si>
    <t>Gala Cocktail</t>
  </si>
  <si>
    <t>Hospitality Lounge</t>
  </si>
  <si>
    <t>Actual 
#</t>
  </si>
  <si>
    <t>Total Cost</t>
  </si>
  <si>
    <t>Conf.
 #</t>
  </si>
  <si>
    <t>Attendance</t>
  </si>
  <si>
    <t>8 suppliers</t>
  </si>
  <si>
    <t>Tito's Event</t>
  </si>
  <si>
    <t>JTI</t>
  </si>
  <si>
    <t>ITCO</t>
  </si>
  <si>
    <t>Turkey Hill</t>
  </si>
  <si>
    <t>Breakfast (Mon, Tues, Wed)</t>
  </si>
  <si>
    <t>RBH</t>
  </si>
  <si>
    <t>TFWA</t>
  </si>
  <si>
    <t>Tito's</t>
  </si>
  <si>
    <t>Labatt/P.Dandurand</t>
  </si>
  <si>
    <t>Operator Breaks</t>
  </si>
  <si>
    <t>Godiva</t>
  </si>
  <si>
    <t>2017 Convention Expense Details</t>
  </si>
  <si>
    <t>$27k also included sponsorsing post-gala lounge</t>
  </si>
  <si>
    <t>2017 Event/Sponsorship Review</t>
  </si>
  <si>
    <t>FDFA Convention Event Attendance Tracking</t>
  </si>
  <si>
    <t>Monday TFWA Lunch</t>
  </si>
  <si>
    <t>JTI Event</t>
  </si>
  <si>
    <t>n/a</t>
  </si>
  <si>
    <t>Fun Night Event</t>
  </si>
  <si>
    <t>First China</t>
  </si>
  <si>
    <t>Part of a $15k sponsorship for multiple events/items</t>
  </si>
  <si>
    <t>Diageo</t>
  </si>
  <si>
    <t>Diageo ponsored Welcome Reception/Lounge also</t>
  </si>
  <si>
    <t>multiple</t>
  </si>
  <si>
    <t>several suppliers sponsored Welcome Reception and Lounge - see separate listing</t>
  </si>
  <si>
    <t>Part of a $15k sponsorship for multiple meals</t>
  </si>
  <si>
    <t>Total sponsorship = $30k (5K towards Lounge)</t>
  </si>
  <si>
    <t>Proximo Event</t>
  </si>
  <si>
    <t>Proximo</t>
  </si>
  <si>
    <t>Imperial</t>
  </si>
  <si>
    <t>Combined support with Welcome Reception</t>
  </si>
  <si>
    <t>Sayan</t>
  </si>
  <si>
    <t>plus snack/food items donated by Krispy Kernels and Turkey Hill</t>
  </si>
  <si>
    <t>Turkeyhill</t>
  </si>
  <si>
    <t>FDFA Convention Budget vs Actual Trakcing</t>
  </si>
  <si>
    <t>Budget</t>
  </si>
  <si>
    <t>Actual</t>
  </si>
  <si>
    <t>Revenue:</t>
  </si>
  <si>
    <t>Operator Registrations</t>
  </si>
  <si>
    <t>Suppliers in Suites Registration</t>
  </si>
  <si>
    <t>Sponsorship</t>
  </si>
  <si>
    <t>Presidential &amp; Mtg. Room Rental</t>
  </si>
  <si>
    <t>Convention Book Profit</t>
  </si>
  <si>
    <t>Trade Floor Revenue</t>
  </si>
  <si>
    <t>Event/Meal Tickets</t>
  </si>
  <si>
    <t>Total Revenue</t>
  </si>
  <si>
    <t xml:space="preserve">Expenses: </t>
  </si>
  <si>
    <t>FDFA Travel</t>
  </si>
  <si>
    <t>Hotel Invoice</t>
  </si>
  <si>
    <t xml:space="preserve"> Hotel Credits</t>
  </si>
  <si>
    <t>Tourism Credit</t>
  </si>
  <si>
    <t xml:space="preserve"> </t>
  </si>
  <si>
    <t>Photography &amp; Video</t>
  </si>
  <si>
    <t>Audio Visual</t>
  </si>
  <si>
    <t xml:space="preserve">Trade Floor Expenses </t>
  </si>
  <si>
    <t>Sponsored Events</t>
  </si>
  <si>
    <t>Administrative Expenses</t>
  </si>
  <si>
    <t>Intern</t>
  </si>
  <si>
    <t>Credit Card Processing</t>
  </si>
  <si>
    <t>Total Expenses</t>
  </si>
  <si>
    <t>Net Profit / (Loss)</t>
  </si>
  <si>
    <t>Convention Attendance Yearly Comparison</t>
  </si>
  <si>
    <t>Location</t>
  </si>
  <si>
    <t>Year</t>
  </si>
  <si>
    <t>Suppliers 
(includes trade floor)</t>
  </si>
  <si>
    <t>Operators</t>
  </si>
  <si>
    <t>Total Paying
Delegates</t>
  </si>
  <si>
    <t>Media/
Guests</t>
  </si>
  <si>
    <t>Total Delegates</t>
  </si>
  <si>
    <t>Gala Attendees</t>
  </si>
  <si>
    <t>Trade Floor Booths</t>
  </si>
  <si>
    <t>Suites</t>
  </si>
  <si>
    <t>Hotel Room Block</t>
  </si>
  <si>
    <t>full</t>
  </si>
  <si>
    <t>day
 pass</t>
  </si>
  <si>
    <t>Vancouver</t>
  </si>
  <si>
    <t>Niagara Falls</t>
  </si>
  <si>
    <t>Montreal</t>
  </si>
  <si>
    <t>Toronto</t>
  </si>
  <si>
    <t>Convention Profit Yearly Comparison</t>
  </si>
  <si>
    <t>Revenues</t>
  </si>
  <si>
    <t xml:space="preserve">change </t>
  </si>
  <si>
    <t>Expenses</t>
  </si>
  <si>
    <t>change</t>
  </si>
  <si>
    <t>Profit</t>
  </si>
  <si>
    <t>Quebec City</t>
  </si>
  <si>
    <t xml:space="preserve">Niagara Falls </t>
  </si>
  <si>
    <t>Includes Toronto Tourism rebate</t>
  </si>
  <si>
    <t>Hotel Comparison</t>
  </si>
  <si>
    <t>Rates per Night</t>
  </si>
  <si>
    <t>Hotel</t>
  </si>
  <si>
    <t>Standard Room</t>
  </si>
  <si>
    <t>Pan Pacific</t>
  </si>
  <si>
    <t>$245 - $1750</t>
  </si>
  <si>
    <t>Sheraton</t>
  </si>
  <si>
    <t>$135 - $175</t>
  </si>
  <si>
    <t>$179 - $229</t>
  </si>
  <si>
    <t>$319 - $1000</t>
  </si>
  <si>
    <t>$205 - $247</t>
  </si>
  <si>
    <t>$346, $676,$703</t>
  </si>
  <si>
    <t>$155 - $195</t>
  </si>
  <si>
    <t>Hilton</t>
  </si>
  <si>
    <t>$120 - $145</t>
  </si>
  <si>
    <t>$145 - $395</t>
  </si>
  <si>
    <t>Niagara</t>
  </si>
  <si>
    <t>Hyatt</t>
  </si>
  <si>
    <t>$249 &amp; $300</t>
  </si>
  <si>
    <t>Westin Bayshore</t>
  </si>
  <si>
    <t>Le Westin</t>
  </si>
  <si>
    <t>Includes Montreal Toursim rebate</t>
  </si>
  <si>
    <t>Member/Sponsor</t>
  </si>
  <si>
    <t>Sponsorship
Event</t>
  </si>
  <si>
    <t>2015 
(gross)</t>
  </si>
  <si>
    <t>2016 sponsorship
(gross)</t>
  </si>
  <si>
    <t>2017 (gross)</t>
  </si>
  <si>
    <t>2018 (gross)</t>
  </si>
  <si>
    <t>ALFA Brands/Pillitteri</t>
  </si>
  <si>
    <t>Gala Ice Wine (product &amp; corkage)</t>
  </si>
  <si>
    <t>Bacardi Canada</t>
  </si>
  <si>
    <t>Welcome Reception/Lounge</t>
  </si>
  <si>
    <t>Borders DF (Beam)</t>
  </si>
  <si>
    <t>Brown-Forman (WFH Travel)</t>
  </si>
  <si>
    <t>under WFH Travel Retail</t>
  </si>
  <si>
    <t>DFX - 240 bags &amp; chocolates</t>
  </si>
  <si>
    <t>Registration Bags</t>
  </si>
  <si>
    <t>Operators Lunch/Tasting &amp; Welcome Reception/Lounge</t>
  </si>
  <si>
    <t>Duty Free Americas</t>
  </si>
  <si>
    <t xml:space="preserve"> USD</t>
  </si>
  <si>
    <t>Ops Breakfast/Media/Welcome Reception/ Media Cocktail/Charging Station</t>
  </si>
  <si>
    <t>G. Marquis (WFH Travel)</t>
  </si>
  <si>
    <t>Gala White Wine (donated product only)</t>
  </si>
  <si>
    <t>previous sponsor</t>
  </si>
  <si>
    <t>Imperial Tobacco</t>
  </si>
  <si>
    <t>Gala Evening</t>
  </si>
  <si>
    <t>covers cost of décor seperately</t>
  </si>
  <si>
    <t>JTI-Macdonald</t>
  </si>
  <si>
    <t>Lounge/JTI Comeday/Tues. Lunch</t>
  </si>
  <si>
    <t>Labatt</t>
  </si>
  <si>
    <t>Welcome /Lounge/Gala/lanyards</t>
  </si>
  <si>
    <t>Mark Anthony Brands</t>
  </si>
  <si>
    <t>Mark Anthony Group</t>
  </si>
  <si>
    <t>Sparkling Wine (product &amp; corkage)</t>
  </si>
  <si>
    <t>Molson</t>
  </si>
  <si>
    <t>Patron (2015)</t>
  </si>
  <si>
    <t>Peller Estates</t>
  </si>
  <si>
    <t>Gala Red Wine (donated product only)</t>
  </si>
  <si>
    <t>Peller Estates (2014)</t>
  </si>
  <si>
    <t>Pernod Ricard</t>
  </si>
  <si>
    <t>Philippe Dandurand</t>
  </si>
  <si>
    <t xml:space="preserve">Gala red wine  </t>
  </si>
  <si>
    <t>PMA</t>
  </si>
  <si>
    <t>Proximo Spirits</t>
  </si>
  <si>
    <t>Fun Night</t>
  </si>
  <si>
    <t xml:space="preserve"> under WFH Travel Retail - pay partial dues for individual listing</t>
  </si>
  <si>
    <t>Mon/Tues/Wed Breakfasts &amp; Wed Lunch</t>
  </si>
  <si>
    <t>Remy Cointreau</t>
  </si>
  <si>
    <t>Trade Floor Breaks (beverages)</t>
  </si>
  <si>
    <t>TIAC</t>
  </si>
  <si>
    <t>Gala Video</t>
  </si>
  <si>
    <t>Tito's Vodka (WFH Travel Retail)</t>
  </si>
  <si>
    <t xml:space="preserve">Turkey Hill </t>
  </si>
  <si>
    <t>Suite Sign Board/Smoothie Station</t>
  </si>
  <si>
    <t>Vincor (2013)</t>
  </si>
  <si>
    <t>Wine Classics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</si>
</sst>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0_ ;\-0\ "/>
    <numFmt numFmtId="167" formatCode="&quot;$&quot;#,##0"/>
    <numFmt numFmtId="168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9">
    <xf numFmtId="0" fontId="0" fillId="0" borderId="0" xfId="0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1" applyNumberFormat="1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left" indent="1"/>
    </xf>
    <xf numFmtId="164" fontId="7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0" fontId="4" fillId="0" borderId="0" xfId="0" applyFont="1" applyAlignme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64" fontId="0" fillId="0" borderId="3" xfId="0" applyNumberFormat="1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7" fillId="0" borderId="0" xfId="0" applyFont="1" applyAlignment="1"/>
    <xf numFmtId="0" fontId="5" fillId="0" borderId="1" xfId="0" applyFont="1" applyBorder="1" applyAlignment="1"/>
    <xf numFmtId="44" fontId="7" fillId="0" borderId="0" xfId="0" applyNumberFormat="1" applyFont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Border="1" applyAlignment="1"/>
    <xf numFmtId="164" fontId="3" fillId="0" borderId="3" xfId="0" applyNumberFormat="1" applyFont="1" applyBorder="1" applyAlignment="1"/>
    <xf numFmtId="165" fontId="3" fillId="0" borderId="3" xfId="0" applyNumberFormat="1" applyFont="1" applyBorder="1" applyAlignment="1"/>
    <xf numFmtId="0" fontId="3" fillId="0" borderId="0" xfId="0" applyFont="1" applyAlignment="1"/>
    <xf numFmtId="0" fontId="2" fillId="0" borderId="0" xfId="0" applyFont="1"/>
    <xf numFmtId="164" fontId="6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right" wrapText="1"/>
    </xf>
    <xf numFmtId="164" fontId="6" fillId="0" borderId="0" xfId="0" applyNumberFormat="1" applyFont="1" applyAlignment="1">
      <alignment horizontal="right"/>
    </xf>
    <xf numFmtId="164" fontId="6" fillId="0" borderId="0" xfId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7" fillId="0" borderId="0" xfId="1" applyNumberFormat="1" applyFont="1" applyAlignment="1"/>
    <xf numFmtId="0" fontId="6" fillId="0" borderId="0" xfId="0" applyNumberFormat="1" applyFont="1" applyAlignment="1">
      <alignment horizontal="center"/>
    </xf>
    <xf numFmtId="37" fontId="3" fillId="0" borderId="0" xfId="2" applyNumberFormat="1" applyFont="1" applyAlignment="1">
      <alignment horizontal="right"/>
    </xf>
    <xf numFmtId="37" fontId="3" fillId="0" borderId="0" xfId="2" applyNumberFormat="1" applyFont="1" applyAlignment="1"/>
    <xf numFmtId="164" fontId="7" fillId="0" borderId="0" xfId="1" applyNumberFormat="1" applyFont="1" applyAlignment="1">
      <alignment horizontal="center" vertic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8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164" fontId="9" fillId="0" borderId="3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9" fontId="3" fillId="0" borderId="2" xfId="3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9" fontId="3" fillId="0" borderId="0" xfId="3" applyFont="1" applyAlignment="1">
      <alignment horizontal="center" vertical="center"/>
    </xf>
    <xf numFmtId="0" fontId="0" fillId="0" borderId="0" xfId="0" applyAlignment="1">
      <alignment wrapText="1"/>
    </xf>
    <xf numFmtId="41" fontId="8" fillId="0" borderId="0" xfId="0" applyNumberFormat="1" applyFont="1" applyAlignment="1">
      <alignment horizontal="center" vertical="center"/>
    </xf>
    <xf numFmtId="9" fontId="0" fillId="0" borderId="0" xfId="3" applyFont="1" applyBorder="1"/>
    <xf numFmtId="0" fontId="10" fillId="0" borderId="0" xfId="0" applyFont="1" applyAlignment="1">
      <alignment horizontal="center"/>
    </xf>
    <xf numFmtId="44" fontId="10" fillId="0" borderId="0" xfId="2" applyFont="1" applyAlignment="1">
      <alignment horizontal="center"/>
    </xf>
    <xf numFmtId="0" fontId="4" fillId="0" borderId="0" xfId="0" applyFont="1"/>
    <xf numFmtId="0" fontId="4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  <xf numFmtId="44" fontId="12" fillId="0" borderId="2" xfId="2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/>
    <xf numFmtId="44" fontId="12" fillId="0" borderId="0" xfId="2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left" wrapText="1" indent="1"/>
    </xf>
    <xf numFmtId="44" fontId="13" fillId="0" borderId="0" xfId="2" applyFont="1" applyAlignment="1">
      <alignment horizontal="left" wrapText="1" indent="1"/>
    </xf>
    <xf numFmtId="6" fontId="13" fillId="0" borderId="0" xfId="2" applyNumberFormat="1" applyFont="1" applyFill="1"/>
    <xf numFmtId="164" fontId="13" fillId="0" borderId="0" xfId="1" applyNumberFormat="1" applyFont="1" applyFill="1" applyBorder="1" applyAlignment="1">
      <alignment horizontal="center"/>
    </xf>
    <xf numFmtId="164" fontId="14" fillId="0" borderId="0" xfId="1" applyNumberFormat="1" applyFont="1"/>
    <xf numFmtId="164" fontId="13" fillId="0" borderId="0" xfId="1" applyNumberFormat="1" applyFont="1"/>
    <xf numFmtId="164" fontId="13" fillId="0" borderId="0" xfId="1" applyNumberFormat="1" applyFont="1" applyFill="1" applyBorder="1"/>
    <xf numFmtId="38" fontId="13" fillId="0" borderId="0" xfId="2" applyNumberFormat="1" applyFont="1"/>
    <xf numFmtId="164" fontId="7" fillId="0" borderId="0" xfId="2" applyNumberFormat="1" applyFont="1"/>
    <xf numFmtId="164" fontId="13" fillId="0" borderId="0" xfId="1" applyNumberFormat="1" applyFont="1" applyFill="1" applyBorder="1" applyAlignment="1">
      <alignment horizontal="center" wrapText="1"/>
    </xf>
    <xf numFmtId="6" fontId="13" fillId="0" borderId="0" xfId="2" applyNumberFormat="1" applyFont="1" applyFill="1" applyAlignment="1">
      <alignment vertical="center"/>
    </xf>
    <xf numFmtId="164" fontId="13" fillId="0" borderId="0" xfId="1" applyNumberFormat="1" applyFont="1" applyFill="1" applyBorder="1" applyAlignment="1">
      <alignment wrapText="1"/>
    </xf>
    <xf numFmtId="0" fontId="13" fillId="0" borderId="0" xfId="0" applyFont="1" applyAlignment="1">
      <alignment horizontal="left" indent="1"/>
    </xf>
    <xf numFmtId="44" fontId="13" fillId="0" borderId="0" xfId="2" applyFont="1" applyAlignment="1">
      <alignment horizontal="left" indent="1"/>
    </xf>
    <xf numFmtId="164" fontId="13" fillId="0" borderId="0" xfId="1" applyNumberFormat="1" applyFont="1" applyFill="1" applyBorder="1" applyAlignment="1">
      <alignment horizontal="center" vertical="center"/>
    </xf>
    <xf numFmtId="0" fontId="12" fillId="0" borderId="4" xfId="0" applyFont="1" applyBorder="1"/>
    <xf numFmtId="44" fontId="12" fillId="0" borderId="4" xfId="2" applyFont="1" applyBorder="1"/>
    <xf numFmtId="6" fontId="12" fillId="0" borderId="4" xfId="2" applyNumberFormat="1" applyFont="1" applyFill="1" applyBorder="1"/>
    <xf numFmtId="164" fontId="12" fillId="0" borderId="4" xfId="0" applyNumberFormat="1" applyFont="1" applyBorder="1"/>
    <xf numFmtId="164" fontId="15" fillId="0" borderId="4" xfId="1" applyNumberFormat="1" applyFont="1" applyBorder="1"/>
    <xf numFmtId="164" fontId="12" fillId="0" borderId="4" xfId="1" applyNumberFormat="1" applyFont="1" applyBorder="1"/>
    <xf numFmtId="164" fontId="12" fillId="0" borderId="4" xfId="1" applyNumberFormat="1" applyFont="1" applyFill="1" applyBorder="1"/>
    <xf numFmtId="38" fontId="12" fillId="0" borderId="4" xfId="2" applyNumberFormat="1" applyFont="1" applyBorder="1"/>
    <xf numFmtId="164" fontId="12" fillId="0" borderId="4" xfId="2" applyNumberFormat="1" applyFont="1" applyBorder="1"/>
    <xf numFmtId="0" fontId="13" fillId="0" borderId="0" xfId="0" applyFont="1"/>
    <xf numFmtId="44" fontId="13" fillId="0" borderId="0" xfId="2" applyFont="1"/>
    <xf numFmtId="38" fontId="12" fillId="0" borderId="0" xfId="2" applyNumberFormat="1" applyFont="1"/>
    <xf numFmtId="43" fontId="7" fillId="0" borderId="0" xfId="2" applyNumberFormat="1" applyFont="1"/>
    <xf numFmtId="0" fontId="13" fillId="0" borderId="0" xfId="0" applyFont="1" applyBorder="1" applyAlignment="1">
      <alignment horizontal="left" indent="1"/>
    </xf>
    <xf numFmtId="44" fontId="13" fillId="0" borderId="0" xfId="2" applyFont="1" applyBorder="1" applyAlignment="1">
      <alignment horizontal="left" indent="1"/>
    </xf>
    <xf numFmtId="164" fontId="13" fillId="0" borderId="0" xfId="1" applyNumberFormat="1" applyFont="1" applyFill="1" applyBorder="1" applyAlignment="1">
      <alignment horizontal="right" vertical="center"/>
    </xf>
    <xf numFmtId="164" fontId="13" fillId="0" borderId="0" xfId="1" applyNumberFormat="1" applyFont="1" applyBorder="1" applyAlignment="1">
      <alignment horizontal="left" indent="1"/>
    </xf>
    <xf numFmtId="164" fontId="13" fillId="0" borderId="0" xfId="1" applyNumberFormat="1" applyFont="1" applyFill="1"/>
    <xf numFmtId="41" fontId="13" fillId="0" borderId="0" xfId="2" applyNumberFormat="1" applyFont="1"/>
    <xf numFmtId="38" fontId="7" fillId="0" borderId="0" xfId="2" applyNumberFormat="1" applyFont="1"/>
    <xf numFmtId="164" fontId="13" fillId="0" borderId="0" xfId="1" applyNumberFormat="1" applyFont="1" applyAlignment="1">
      <alignment horizontal="left" wrapText="1" indent="1"/>
    </xf>
    <xf numFmtId="164" fontId="16" fillId="0" borderId="0" xfId="1" applyNumberFormat="1" applyFont="1" applyFill="1" applyBorder="1" applyAlignment="1">
      <alignment horizontal="right" vertical="center"/>
    </xf>
    <xf numFmtId="164" fontId="16" fillId="0" borderId="0" xfId="1" applyNumberFormat="1" applyFont="1" applyAlignment="1">
      <alignment horizontal="left" wrapText="1" indent="1"/>
    </xf>
    <xf numFmtId="164" fontId="16" fillId="0" borderId="0" xfId="1" applyNumberFormat="1" applyFont="1"/>
    <xf numFmtId="164" fontId="16" fillId="0" borderId="0" xfId="1" applyNumberFormat="1" applyFont="1" applyFill="1" applyBorder="1"/>
    <xf numFmtId="164" fontId="17" fillId="0" borderId="0" xfId="1" applyNumberFormat="1" applyFont="1"/>
    <xf numFmtId="164" fontId="13" fillId="0" borderId="0" xfId="1" applyNumberFormat="1" applyFont="1" applyFill="1" applyAlignment="1">
      <alignment vertical="center"/>
    </xf>
    <xf numFmtId="164" fontId="13" fillId="0" borderId="0" xfId="1" applyNumberFormat="1" applyFont="1" applyFill="1" applyBorder="1" applyAlignment="1">
      <alignment vertical="center"/>
    </xf>
    <xf numFmtId="164" fontId="13" fillId="0" borderId="0" xfId="1" applyNumberFormat="1" applyFont="1" applyAlignment="1">
      <alignment horizontal="left" indent="1"/>
    </xf>
    <xf numFmtId="0" fontId="12" fillId="0" borderId="5" xfId="0" applyFont="1" applyBorder="1"/>
    <xf numFmtId="44" fontId="12" fillId="0" borderId="5" xfId="2" applyFont="1" applyBorder="1"/>
    <xf numFmtId="6" fontId="12" fillId="0" borderId="5" xfId="0" applyNumberFormat="1" applyFont="1" applyBorder="1"/>
    <xf numFmtId="164" fontId="12" fillId="0" borderId="5" xfId="0" applyNumberFormat="1" applyFont="1" applyBorder="1"/>
    <xf numFmtId="41" fontId="12" fillId="0" borderId="5" xfId="2" applyNumberFormat="1" applyFont="1" applyBorder="1"/>
    <xf numFmtId="38" fontId="7" fillId="0" borderId="5" xfId="2" applyNumberFormat="1" applyFont="1" applyBorder="1"/>
    <xf numFmtId="41" fontId="12" fillId="0" borderId="0" xfId="2" applyNumberFormat="1" applyFont="1" applyBorder="1"/>
    <xf numFmtId="0" fontId="12" fillId="3" borderId="5" xfId="0" applyFont="1" applyFill="1" applyBorder="1"/>
    <xf numFmtId="6" fontId="12" fillId="3" borderId="5" xfId="0" applyNumberFormat="1" applyFont="1" applyFill="1" applyBorder="1"/>
    <xf numFmtId="41" fontId="12" fillId="3" borderId="5" xfId="2" applyNumberFormat="1" applyFont="1" applyFill="1" applyBorder="1"/>
    <xf numFmtId="38" fontId="12" fillId="4" borderId="5" xfId="2" applyNumberFormat="1" applyFont="1" applyFill="1" applyBorder="1"/>
    <xf numFmtId="44" fontId="0" fillId="0" borderId="0" xfId="2" applyFont="1"/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9" fillId="0" borderId="0" xfId="0" applyFont="1"/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5" borderId="0" xfId="0" applyFont="1" applyFill="1" applyBorder="1" applyAlignment="1">
      <alignment horizontal="center" wrapText="1"/>
    </xf>
    <xf numFmtId="0" fontId="13" fillId="6" borderId="0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3" fillId="5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20" fillId="0" borderId="0" xfId="0" applyFont="1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12" fillId="0" borderId="0" xfId="0" applyFont="1"/>
    <xf numFmtId="44" fontId="12" fillId="0" borderId="0" xfId="2" applyFont="1" applyFill="1" applyBorder="1" applyAlignment="1">
      <alignment horizontal="left"/>
    </xf>
    <xf numFmtId="166" fontId="13" fillId="0" borderId="0" xfId="2" applyNumberFormat="1" applyFont="1" applyFill="1" applyBorder="1" applyAlignment="1">
      <alignment horizontal="center"/>
    </xf>
    <xf numFmtId="167" fontId="13" fillId="0" borderId="0" xfId="2" applyNumberFormat="1" applyFont="1" applyFill="1" applyBorder="1" applyAlignment="1">
      <alignment horizontal="center"/>
    </xf>
    <xf numFmtId="0" fontId="24" fillId="0" borderId="0" xfId="0" applyFont="1" applyFill="1"/>
    <xf numFmtId="0" fontId="25" fillId="0" borderId="0" xfId="0" applyFont="1" applyFill="1"/>
    <xf numFmtId="0" fontId="0" fillId="0" borderId="0" xfId="0" applyFill="1"/>
    <xf numFmtId="0" fontId="19" fillId="0" borderId="0" xfId="0" applyFont="1" applyAlignment="1">
      <alignment horizontal="center"/>
    </xf>
    <xf numFmtId="10" fontId="24" fillId="0" borderId="0" xfId="0" applyNumberFormat="1" applyFont="1" applyFill="1"/>
    <xf numFmtId="44" fontId="12" fillId="0" borderId="0" xfId="2" applyFont="1" applyFill="1" applyBorder="1" applyAlignment="1">
      <alignment horizontal="left" wrapText="1"/>
    </xf>
    <xf numFmtId="166" fontId="13" fillId="0" borderId="0" xfId="2" applyNumberFormat="1" applyFont="1" applyFill="1" applyBorder="1" applyAlignment="1">
      <alignment horizontal="center" wrapText="1"/>
    </xf>
    <xf numFmtId="1" fontId="13" fillId="0" borderId="0" xfId="2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0" fillId="0" borderId="0" xfId="0" applyBorder="1"/>
    <xf numFmtId="0" fontId="13" fillId="0" borderId="0" xfId="0" applyFont="1" applyBorder="1"/>
    <xf numFmtId="0" fontId="12" fillId="0" borderId="0" xfId="0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Border="1" applyAlignment="1">
      <alignment horizontal="center"/>
    </xf>
    <xf numFmtId="0" fontId="21" fillId="0" borderId="2" xfId="0" applyFont="1" applyBorder="1"/>
    <xf numFmtId="0" fontId="21" fillId="0" borderId="2" xfId="0" applyFont="1" applyBorder="1" applyAlignment="1">
      <alignment horizontal="center" vertical="center"/>
    </xf>
    <xf numFmtId="44" fontId="21" fillId="0" borderId="0" xfId="2" applyFont="1" applyBorder="1" applyAlignment="1">
      <alignment horizontal="left"/>
    </xf>
    <xf numFmtId="1" fontId="22" fillId="0" borderId="0" xfId="2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1" fontId="22" fillId="0" borderId="0" xfId="0" applyNumberFormat="1" applyFont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167" fontId="22" fillId="0" borderId="0" xfId="2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1" fillId="0" borderId="0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13" fillId="0" borderId="0" xfId="2" applyNumberFormat="1" applyFont="1" applyAlignment="1">
      <alignment horizontal="left" wrapText="1" indent="1"/>
    </xf>
    <xf numFmtId="165" fontId="13" fillId="0" borderId="0" xfId="2" applyNumberFormat="1" applyFont="1" applyAlignment="1">
      <alignment horizontal="left" indent="1"/>
    </xf>
    <xf numFmtId="165" fontId="12" fillId="0" borderId="4" xfId="2" applyNumberFormat="1" applyFont="1" applyBorder="1"/>
    <xf numFmtId="165" fontId="13" fillId="0" borderId="0" xfId="2" applyNumberFormat="1" applyFont="1"/>
    <xf numFmtId="165" fontId="12" fillId="0" borderId="0" xfId="2" applyNumberFormat="1" applyFont="1" applyBorder="1"/>
    <xf numFmtId="165" fontId="13" fillId="0" borderId="0" xfId="2" applyNumberFormat="1" applyFont="1" applyBorder="1" applyAlignment="1">
      <alignment horizontal="left" indent="1"/>
    </xf>
    <xf numFmtId="165" fontId="16" fillId="0" borderId="0" xfId="2" applyNumberFormat="1" applyFont="1" applyAlignment="1">
      <alignment horizontal="left" wrapText="1" indent="1"/>
    </xf>
    <xf numFmtId="165" fontId="12" fillId="0" borderId="5" xfId="2" applyNumberFormat="1" applyFont="1" applyBorder="1"/>
    <xf numFmtId="0" fontId="13" fillId="0" borderId="0" xfId="0" applyFont="1" applyAlignment="1">
      <alignment horizontal="center"/>
    </xf>
    <xf numFmtId="3" fontId="13" fillId="0" borderId="0" xfId="0" applyNumberFormat="1" applyFont="1"/>
    <xf numFmtId="168" fontId="19" fillId="0" borderId="0" xfId="0" applyNumberFormat="1" applyFont="1"/>
    <xf numFmtId="164" fontId="12" fillId="0" borderId="0" xfId="0" applyNumberFormat="1" applyFont="1"/>
    <xf numFmtId="9" fontId="24" fillId="0" borderId="0" xfId="0" applyNumberFormat="1" applyFont="1" applyAlignment="1">
      <alignment horizontal="center"/>
    </xf>
    <xf numFmtId="9" fontId="24" fillId="0" borderId="0" xfId="0" applyNumberFormat="1" applyFont="1" applyFill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9" fillId="0" borderId="0" xfId="0" applyFont="1"/>
    <xf numFmtId="0" fontId="11" fillId="0" borderId="11" xfId="0" applyFont="1" applyBorder="1" applyAlignment="1">
      <alignment horizontal="left"/>
    </xf>
    <xf numFmtId="0" fontId="9" fillId="0" borderId="11" xfId="0" applyFont="1" applyBorder="1" applyAlignment="1">
      <alignment wrapText="1"/>
    </xf>
    <xf numFmtId="164" fontId="31" fillId="0" borderId="11" xfId="1" applyNumberFormat="1" applyFont="1" applyBorder="1"/>
    <xf numFmtId="164" fontId="9" fillId="0" borderId="11" xfId="1" applyNumberFormat="1" applyFont="1" applyBorder="1"/>
    <xf numFmtId="0" fontId="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/>
    </xf>
    <xf numFmtId="164" fontId="11" fillId="0" borderId="11" xfId="1" applyNumberFormat="1" applyFont="1" applyBorder="1"/>
    <xf numFmtId="0" fontId="9" fillId="0" borderId="11" xfId="0" applyFont="1" applyBorder="1" applyAlignment="1">
      <alignment horizontal="left" vertical="center" wrapText="1"/>
    </xf>
    <xf numFmtId="164" fontId="31" fillId="0" borderId="11" xfId="1" applyNumberFormat="1" applyFont="1" applyBorder="1" applyAlignment="1">
      <alignment vertical="center"/>
    </xf>
    <xf numFmtId="164" fontId="9" fillId="0" borderId="11" xfId="1" applyNumberFormat="1" applyFont="1" applyBorder="1" applyAlignment="1">
      <alignment vertical="center"/>
    </xf>
    <xf numFmtId="164" fontId="31" fillId="0" borderId="11" xfId="1" applyNumberFormat="1" applyFont="1" applyBorder="1" applyAlignment="1">
      <alignment horizontal="right"/>
    </xf>
    <xf numFmtId="164" fontId="9" fillId="0" borderId="11" xfId="1" applyNumberFormat="1" applyFont="1" applyBorder="1" applyAlignment="1">
      <alignment horizontal="right"/>
    </xf>
    <xf numFmtId="0" fontId="9" fillId="0" borderId="11" xfId="0" applyFont="1" applyBorder="1" applyAlignment="1">
      <alignment horizontal="center" wrapText="1"/>
    </xf>
    <xf numFmtId="164" fontId="31" fillId="0" borderId="11" xfId="1" applyNumberFormat="1" applyFont="1" applyBorder="1" applyAlignment="1">
      <alignment horizontal="center" vertical="center"/>
    </xf>
    <xf numFmtId="44" fontId="11" fillId="0" borderId="11" xfId="2" applyNumberFormat="1" applyFont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164" fontId="32" fillId="0" borderId="0" xfId="1" applyNumberFormat="1" applyFont="1" applyFill="1" applyBorder="1"/>
    <xf numFmtId="164" fontId="11" fillId="0" borderId="0" xfId="1" applyNumberFormat="1" applyFont="1" applyFill="1" applyBorder="1"/>
    <xf numFmtId="0" fontId="0" fillId="0" borderId="0" xfId="0" applyFont="1" applyAlignment="1">
      <alignment wrapText="1"/>
    </xf>
    <xf numFmtId="0" fontId="0" fillId="0" borderId="0" xfId="0" applyFont="1" applyFill="1"/>
    <xf numFmtId="0" fontId="28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4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67" fontId="12" fillId="0" borderId="0" xfId="0" applyNumberFormat="1" applyFont="1" applyBorder="1" applyAlignment="1">
      <alignment horizontal="center"/>
    </xf>
    <xf numFmtId="167" fontId="12" fillId="0" borderId="10" xfId="2" applyNumberFormat="1" applyFont="1" applyFill="1" applyBorder="1" applyAlignment="1">
      <alignment horizontal="center" wrapText="1"/>
    </xf>
    <xf numFmtId="167" fontId="12" fillId="0" borderId="0" xfId="2" applyNumberFormat="1" applyFont="1" applyFill="1" applyBorder="1" applyAlignment="1">
      <alignment horizontal="center" wrapText="1"/>
    </xf>
    <xf numFmtId="167" fontId="12" fillId="0" borderId="0" xfId="2" applyNumberFormat="1" applyFont="1" applyBorder="1" applyAlignment="1">
      <alignment horizontal="center" wrapText="1"/>
    </xf>
    <xf numFmtId="167" fontId="12" fillId="0" borderId="0" xfId="0" applyNumberFormat="1" applyFont="1" applyFill="1" applyBorder="1" applyAlignment="1">
      <alignment horizontal="center"/>
    </xf>
    <xf numFmtId="167" fontId="12" fillId="0" borderId="0" xfId="2" applyNumberFormat="1" applyFont="1" applyFill="1" applyAlignment="1">
      <alignment horizontal="center"/>
    </xf>
    <xf numFmtId="0" fontId="25" fillId="0" borderId="0" xfId="0" applyFont="1" applyAlignment="1">
      <alignment horizontal="center" vertical="center" wrapText="1"/>
    </xf>
    <xf numFmtId="167" fontId="12" fillId="0" borderId="0" xfId="0" applyNumberFormat="1" applyFont="1" applyFill="1" applyAlignment="1">
      <alignment horizontal="center"/>
    </xf>
    <xf numFmtId="167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/>
    </xf>
    <xf numFmtId="6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167" fontId="22" fillId="0" borderId="0" xfId="2" applyNumberFormat="1" applyFont="1" applyAlignment="1">
      <alignment horizontal="center"/>
    </xf>
    <xf numFmtId="167" fontId="22" fillId="0" borderId="0" xfId="2" applyNumberFormat="1" applyFont="1" applyAlignment="1">
      <alignment horizontal="center" vertical="center"/>
    </xf>
    <xf numFmtId="0" fontId="9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_-;\-* #,##0_-;_-* &quot;-&quot;??_-;_-@_-"/>
      <border diagonalUp="0" diagonalDown="0">
        <left/>
        <right/>
        <top style="thin">
          <color theme="1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_-;\-* #,##0_-;_-* &quot;-&quot;??_-;_-@_-"/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oucher.TIA01W51\OneDrive%20-%20Frontier%20Duty%20Free%20Association\FDFA\Allison's%20doc.s\Convention%20-%20previous%20years\Convention%202012\Financials\2012%20Financi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Calculations"/>
      <sheetName val="Sponsorship"/>
      <sheetName val="F &amp; B"/>
      <sheetName val="Trade Floor"/>
    </sheetNames>
    <sheetDataSet>
      <sheetData sheetId="0" refreshError="1"/>
      <sheetData sheetId="1" refreshError="1">
        <row r="45">
          <cell r="B45">
            <v>78000</v>
          </cell>
        </row>
        <row r="50">
          <cell r="B50">
            <v>-33400</v>
          </cell>
          <cell r="D50">
            <v>-37400.58</v>
          </cell>
        </row>
        <row r="68">
          <cell r="D68">
            <v>7973.0700000000006</v>
          </cell>
        </row>
      </sheetData>
      <sheetData sheetId="2" refreshError="1"/>
      <sheetData sheetId="3" refreshError="1"/>
      <sheetData sheetId="4" refreshError="1">
        <row r="7">
          <cell r="C7">
            <v>28255</v>
          </cell>
        </row>
        <row r="17">
          <cell r="C17">
            <v>12655.75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2C184C-30EA-403B-B6BE-028960F00DC6}" name="Table2" displayName="Table2" ref="A1:G33" totalsRowShown="0" headerRowDxfId="9" dataDxfId="8" tableBorderDxfId="7">
  <autoFilter ref="A1:G33" xr:uid="{6592357B-C80B-469D-A85D-ABBD5D5A7744}"/>
  <sortState ref="A2:G33">
    <sortCondition ref="A1:A33"/>
  </sortState>
  <tableColumns count="7">
    <tableColumn id="1" xr3:uid="{96820512-1F5B-4E40-A011-52A6AF296022}" name="Member/Sponsor" dataDxfId="6"/>
    <tableColumn id="2" xr3:uid="{29EDED28-5DB6-444B-8B4C-19AE185FF819}" name="Sponsorship_x000a_Event" dataDxfId="5"/>
    <tableColumn id="3" xr3:uid="{AEADA0EC-C7AF-402F-A007-3B3203048F56}" name="2015 _x000a_(gross)" dataDxfId="4" dataCellStyle="Comma"/>
    <tableColumn id="4" xr3:uid="{C3E93525-A48E-49C8-B8B5-EEADFEFFF8CF}" name="2016 sponsorship_x000a_(gross)" dataDxfId="3"/>
    <tableColumn id="5" xr3:uid="{BA3DF1BA-D1BB-4526-9D69-74B76679513E}" name="2017 (gross)" dataDxfId="2"/>
    <tableColumn id="7" xr3:uid="{7F9D07CC-3C59-47AA-A7C3-2C72B80F9402}" name="2018 (gross)" dataDxfId="1" dataCellStyle="Comma"/>
    <tableColumn id="6" xr3:uid="{34A6877F-0E0C-4487-A76F-FC12F1DB546D}" name="Not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F0F8-6EC5-4AE4-BA49-DB467FBA24DE}">
  <sheetPr>
    <pageSetUpPr fitToPage="1"/>
  </sheetPr>
  <dimension ref="A1:R38"/>
  <sheetViews>
    <sheetView workbookViewId="0">
      <selection activeCell="E32" sqref="E32"/>
    </sheetView>
  </sheetViews>
  <sheetFormatPr defaultRowHeight="15" x14ac:dyDescent="0.25"/>
  <cols>
    <col min="1" max="1" width="27.85546875" customWidth="1"/>
    <col min="2" max="2" width="10.85546875" style="132" customWidth="1"/>
    <col min="3" max="3" width="10.7109375" style="132" customWidth="1"/>
    <col min="4" max="4" width="2.140625" style="132" customWidth="1"/>
    <col min="7" max="7" width="1.85546875" customWidth="1"/>
    <col min="10" max="10" width="1.5703125" customWidth="1"/>
    <col min="11" max="11" width="10.140625" customWidth="1"/>
    <col min="12" max="12" width="10.28515625" customWidth="1"/>
    <col min="13" max="13" width="2.140625" customWidth="1"/>
    <col min="15" max="15" width="9.28515625" customWidth="1"/>
    <col min="16" max="16" width="1.85546875" customWidth="1"/>
    <col min="17" max="18" width="9.28515625" customWidth="1"/>
  </cols>
  <sheetData>
    <row r="1" spans="1:18" ht="18.75" x14ac:dyDescent="0.3">
      <c r="A1" s="254" t="s">
        <v>74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</row>
    <row r="2" spans="1:18" ht="18.75" x14ac:dyDescent="0.3">
      <c r="A2" s="67"/>
      <c r="B2" s="68"/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s="69" customFormat="1" ht="15.75" x14ac:dyDescent="0.25">
      <c r="B3" s="255">
        <v>2017</v>
      </c>
      <c r="C3" s="255"/>
      <c r="D3" s="70"/>
      <c r="E3" s="256">
        <v>2016</v>
      </c>
      <c r="F3" s="256"/>
      <c r="G3" s="71"/>
      <c r="H3" s="256">
        <v>2015</v>
      </c>
      <c r="I3" s="256"/>
      <c r="J3" s="71"/>
      <c r="K3" s="256">
        <v>2014</v>
      </c>
      <c r="L3" s="256"/>
      <c r="M3" s="71"/>
      <c r="N3" s="256">
        <v>2013</v>
      </c>
      <c r="O3" s="256"/>
      <c r="P3" s="71"/>
      <c r="Q3" s="256">
        <v>2012</v>
      </c>
      <c r="R3" s="256"/>
    </row>
    <row r="4" spans="1:18" x14ac:dyDescent="0.25">
      <c r="B4" s="72" t="s">
        <v>75</v>
      </c>
      <c r="C4" s="72" t="s">
        <v>76</v>
      </c>
      <c r="D4" s="72"/>
      <c r="E4" s="73" t="s">
        <v>75</v>
      </c>
      <c r="F4" s="73" t="s">
        <v>76</v>
      </c>
      <c r="G4" s="73"/>
      <c r="H4" s="73" t="s">
        <v>75</v>
      </c>
      <c r="I4" s="73" t="s">
        <v>76</v>
      </c>
      <c r="J4" s="73"/>
      <c r="K4" s="73" t="s">
        <v>75</v>
      </c>
      <c r="L4" s="73" t="s">
        <v>76</v>
      </c>
      <c r="M4" s="73"/>
      <c r="N4" s="73" t="s">
        <v>75</v>
      </c>
      <c r="O4" s="73" t="s">
        <v>76</v>
      </c>
      <c r="P4" s="73"/>
      <c r="Q4" s="73" t="s">
        <v>75</v>
      </c>
      <c r="R4" s="73" t="s">
        <v>76</v>
      </c>
    </row>
    <row r="5" spans="1:18" x14ac:dyDescent="0.25">
      <c r="A5" s="74" t="s">
        <v>77</v>
      </c>
      <c r="B5" s="75"/>
      <c r="C5" s="75"/>
      <c r="D5" s="75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18" x14ac:dyDescent="0.25">
      <c r="A6" s="77" t="s">
        <v>78</v>
      </c>
      <c r="B6" s="210">
        <v>32000</v>
      </c>
      <c r="C6" s="210">
        <v>33675</v>
      </c>
      <c r="D6" s="78"/>
      <c r="E6" s="79">
        <v>32500</v>
      </c>
      <c r="F6" s="80">
        <v>30785</v>
      </c>
      <c r="G6" s="80"/>
      <c r="H6" s="79">
        <v>34000</v>
      </c>
      <c r="I6" s="81">
        <v>34780</v>
      </c>
      <c r="J6" s="81"/>
      <c r="K6" s="82">
        <v>37000</v>
      </c>
      <c r="L6" s="83">
        <v>38840</v>
      </c>
      <c r="M6" s="83"/>
      <c r="N6" s="82">
        <v>39000</v>
      </c>
      <c r="O6" s="82">
        <v>37951.269999999997</v>
      </c>
      <c r="P6" s="82"/>
      <c r="Q6" s="84">
        <v>39000</v>
      </c>
      <c r="R6" s="85">
        <v>35286.58</v>
      </c>
    </row>
    <row r="7" spans="1:18" ht="26.25" x14ac:dyDescent="0.25">
      <c r="A7" s="77" t="s">
        <v>79</v>
      </c>
      <c r="B7" s="210">
        <v>60000</v>
      </c>
      <c r="C7" s="210">
        <v>57815</v>
      </c>
      <c r="D7" s="78"/>
      <c r="E7" s="79">
        <v>62000</v>
      </c>
      <c r="F7" s="86">
        <v>57826</v>
      </c>
      <c r="G7" s="86"/>
      <c r="H7" s="87">
        <v>64000</v>
      </c>
      <c r="I7" s="81">
        <v>65115</v>
      </c>
      <c r="J7" s="81"/>
      <c r="K7" s="82">
        <v>72000</v>
      </c>
      <c r="L7" s="88">
        <v>71254.45</v>
      </c>
      <c r="M7" s="88"/>
      <c r="N7" s="82">
        <v>74000</v>
      </c>
      <c r="O7" s="82">
        <v>79587.11</v>
      </c>
      <c r="P7" s="82"/>
      <c r="Q7" s="84">
        <v>70000</v>
      </c>
      <c r="R7" s="85">
        <v>73124.070000000007</v>
      </c>
    </row>
    <row r="8" spans="1:18" x14ac:dyDescent="0.25">
      <c r="A8" s="89" t="s">
        <v>80</v>
      </c>
      <c r="B8" s="211">
        <v>174000</v>
      </c>
      <c r="C8" s="211">
        <v>133250</v>
      </c>
      <c r="D8" s="90"/>
      <c r="E8" s="79">
        <v>196000</v>
      </c>
      <c r="F8" s="80">
        <v>183809</v>
      </c>
      <c r="G8" s="80"/>
      <c r="H8" s="79">
        <v>186000</v>
      </c>
      <c r="I8" s="81">
        <v>177500</v>
      </c>
      <c r="J8" s="81"/>
      <c r="K8" s="82">
        <v>180000</v>
      </c>
      <c r="L8" s="83">
        <v>191500</v>
      </c>
      <c r="M8" s="83"/>
      <c r="N8" s="82">
        <v>157500</v>
      </c>
      <c r="O8" s="82">
        <v>160838.39999999999</v>
      </c>
      <c r="P8" s="82"/>
      <c r="Q8" s="84">
        <v>156000</v>
      </c>
      <c r="R8" s="85">
        <v>156507.49</v>
      </c>
    </row>
    <row r="9" spans="1:18" x14ac:dyDescent="0.25">
      <c r="A9" s="89" t="s">
        <v>81</v>
      </c>
      <c r="B9" s="211">
        <v>8000</v>
      </c>
      <c r="C9" s="211">
        <v>14260</v>
      </c>
      <c r="D9" s="90"/>
      <c r="E9" s="79">
        <v>8000</v>
      </c>
      <c r="F9" s="80">
        <v>7200</v>
      </c>
      <c r="G9" s="80"/>
      <c r="H9" s="79">
        <v>10500</v>
      </c>
      <c r="I9" s="81">
        <v>10500</v>
      </c>
      <c r="J9" s="81"/>
      <c r="K9" s="82">
        <v>19000</v>
      </c>
      <c r="L9" s="83">
        <v>15600</v>
      </c>
      <c r="M9" s="83"/>
      <c r="N9" s="82">
        <v>6600</v>
      </c>
      <c r="O9" s="82">
        <v>7095</v>
      </c>
      <c r="P9" s="82"/>
      <c r="Q9" s="84">
        <v>7200</v>
      </c>
      <c r="R9" s="85">
        <v>7200</v>
      </c>
    </row>
    <row r="10" spans="1:18" x14ac:dyDescent="0.25">
      <c r="A10" s="89" t="s">
        <v>82</v>
      </c>
      <c r="B10" s="211"/>
      <c r="C10" s="211"/>
      <c r="D10" s="90"/>
      <c r="E10" s="79"/>
      <c r="F10" s="80"/>
      <c r="G10" s="80"/>
      <c r="H10" s="79"/>
      <c r="I10" s="81"/>
      <c r="J10" s="81"/>
      <c r="K10" s="82"/>
      <c r="L10" s="83"/>
      <c r="M10" s="83"/>
      <c r="N10" s="82">
        <v>1000</v>
      </c>
      <c r="O10" s="82">
        <v>0</v>
      </c>
      <c r="P10" s="82"/>
      <c r="Q10" s="84">
        <v>1000</v>
      </c>
      <c r="R10" s="85">
        <v>0</v>
      </c>
    </row>
    <row r="11" spans="1:18" x14ac:dyDescent="0.25">
      <c r="A11" s="89" t="s">
        <v>83</v>
      </c>
      <c r="B11" s="211">
        <v>36600</v>
      </c>
      <c r="C11" s="211">
        <v>38374</v>
      </c>
      <c r="D11" s="90"/>
      <c r="E11" s="79">
        <v>48000</v>
      </c>
      <c r="F11" s="80">
        <v>34959</v>
      </c>
      <c r="G11" s="80"/>
      <c r="H11" s="79">
        <v>42000</v>
      </c>
      <c r="I11" s="81">
        <v>34426</v>
      </c>
      <c r="J11" s="81"/>
      <c r="K11" s="82">
        <v>40000</v>
      </c>
      <c r="L11" s="83">
        <v>51131.89</v>
      </c>
      <c r="M11" s="83"/>
      <c r="N11" s="82">
        <v>25000</v>
      </c>
      <c r="O11" s="82">
        <v>24728</v>
      </c>
      <c r="P11" s="82"/>
      <c r="Q11" s="84">
        <v>27000</v>
      </c>
      <c r="R11" s="85">
        <f>'[1]Trade Floor'!C7</f>
        <v>28255</v>
      </c>
    </row>
    <row r="12" spans="1:18" x14ac:dyDescent="0.25">
      <c r="A12" s="89" t="s">
        <v>84</v>
      </c>
      <c r="B12" s="211">
        <v>3500</v>
      </c>
      <c r="C12" s="211">
        <v>5553</v>
      </c>
      <c r="D12" s="90"/>
      <c r="E12" s="79">
        <v>4000</v>
      </c>
      <c r="F12" s="91">
        <v>3085</v>
      </c>
      <c r="G12" s="91"/>
      <c r="H12" s="79">
        <v>4000</v>
      </c>
      <c r="I12" s="81">
        <v>4950</v>
      </c>
      <c r="J12" s="81"/>
      <c r="K12" s="82">
        <v>4000</v>
      </c>
      <c r="L12" s="83">
        <v>4570.08</v>
      </c>
      <c r="M12" s="83"/>
      <c r="N12" s="82">
        <v>5000</v>
      </c>
      <c r="O12" s="82">
        <v>4785</v>
      </c>
      <c r="P12" s="82"/>
      <c r="Q12" s="84">
        <v>6000</v>
      </c>
      <c r="R12" s="85">
        <v>6368.11</v>
      </c>
    </row>
    <row r="13" spans="1:18" x14ac:dyDescent="0.25">
      <c r="A13" s="89" t="s">
        <v>90</v>
      </c>
      <c r="B13" s="211">
        <v>6750</v>
      </c>
      <c r="C13" s="211">
        <v>6500</v>
      </c>
      <c r="D13" s="90"/>
      <c r="E13" s="79">
        <v>7000</v>
      </c>
      <c r="F13" s="91">
        <v>5590</v>
      </c>
      <c r="G13" s="91"/>
      <c r="H13" s="79"/>
      <c r="I13" s="81"/>
      <c r="J13" s="81"/>
      <c r="K13" s="82">
        <v>8000</v>
      </c>
      <c r="L13" s="83">
        <v>7100</v>
      </c>
      <c r="M13" s="83"/>
      <c r="N13" s="82"/>
      <c r="O13" s="82"/>
      <c r="P13" s="82"/>
      <c r="Q13" s="84"/>
      <c r="R13" s="85"/>
    </row>
    <row r="14" spans="1:18" x14ac:dyDescent="0.25">
      <c r="A14" s="92" t="s">
        <v>85</v>
      </c>
      <c r="B14" s="212">
        <f>SUM(B6:B13)</f>
        <v>320850</v>
      </c>
      <c r="C14" s="212">
        <f>SUM(C6:C13)</f>
        <v>289427</v>
      </c>
      <c r="D14" s="93"/>
      <c r="E14" s="94">
        <f>SUM(E6:E13)</f>
        <v>357500</v>
      </c>
      <c r="F14" s="95">
        <f>SUM(F6:F13)</f>
        <v>323254</v>
      </c>
      <c r="G14" s="95"/>
      <c r="H14" s="94">
        <f>SUM(H6:H12)</f>
        <v>340500</v>
      </c>
      <c r="I14" s="96">
        <f>SUM(I6:I12)</f>
        <v>327271</v>
      </c>
      <c r="J14" s="96"/>
      <c r="K14" s="97">
        <f>SUM(K6:K13)</f>
        <v>360000</v>
      </c>
      <c r="L14" s="98">
        <f>SUM(L6:L13)</f>
        <v>379996.42000000004</v>
      </c>
      <c r="M14" s="98"/>
      <c r="N14" s="97">
        <f>SUM(N6:N12)</f>
        <v>308100</v>
      </c>
      <c r="O14" s="97">
        <f>SUM(O6:O12)</f>
        <v>314984.78000000003</v>
      </c>
      <c r="P14" s="97"/>
      <c r="Q14" s="99">
        <f>SUM(Q6:Q12)</f>
        <v>306200</v>
      </c>
      <c r="R14" s="100">
        <f>SUM(R6:R12)</f>
        <v>306741.25</v>
      </c>
    </row>
    <row r="15" spans="1:18" x14ac:dyDescent="0.25">
      <c r="A15" s="101"/>
      <c r="B15" s="213"/>
      <c r="C15" s="213"/>
      <c r="D15" s="102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3"/>
      <c r="R15" s="104"/>
    </row>
    <row r="16" spans="1:18" x14ac:dyDescent="0.25">
      <c r="A16" s="74" t="s">
        <v>86</v>
      </c>
      <c r="B16" s="214"/>
      <c r="C16" s="214"/>
      <c r="D16" s="75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103"/>
      <c r="R16" s="104"/>
    </row>
    <row r="17" spans="1:18" x14ac:dyDescent="0.25">
      <c r="A17" s="105" t="s">
        <v>87</v>
      </c>
      <c r="B17" s="215">
        <v>1000</v>
      </c>
      <c r="C17" s="215">
        <v>662</v>
      </c>
      <c r="D17" s="106"/>
      <c r="E17" s="79">
        <v>1400</v>
      </c>
      <c r="F17" s="107">
        <v>1271</v>
      </c>
      <c r="G17" s="107"/>
      <c r="H17" s="108">
        <v>1800</v>
      </c>
      <c r="I17" s="108">
        <v>1954</v>
      </c>
      <c r="J17" s="108"/>
      <c r="K17" s="82">
        <v>1500</v>
      </c>
      <c r="L17" s="83">
        <v>1406</v>
      </c>
      <c r="M17" s="83"/>
      <c r="N17" s="82">
        <v>1500</v>
      </c>
      <c r="O17" s="109">
        <v>1614.95</v>
      </c>
      <c r="P17" s="109"/>
      <c r="Q17" s="110">
        <v>1200</v>
      </c>
      <c r="R17" s="111">
        <v>1595.98</v>
      </c>
    </row>
    <row r="18" spans="1:18" x14ac:dyDescent="0.25">
      <c r="A18" s="77" t="s">
        <v>88</v>
      </c>
      <c r="B18" s="210">
        <v>89282</v>
      </c>
      <c r="C18" s="210">
        <v>94714</v>
      </c>
      <c r="D18" s="78"/>
      <c r="E18" s="79">
        <v>86000</v>
      </c>
      <c r="F18" s="107">
        <v>87325</v>
      </c>
      <c r="G18" s="107"/>
      <c r="H18" s="112">
        <v>74000</v>
      </c>
      <c r="I18" s="112">
        <v>75425</v>
      </c>
      <c r="J18" s="112"/>
      <c r="K18" s="82">
        <v>88182</v>
      </c>
      <c r="L18" s="83">
        <v>90754</v>
      </c>
      <c r="M18" s="83"/>
      <c r="N18" s="82">
        <v>72000</v>
      </c>
      <c r="O18" s="109">
        <v>70812.77</v>
      </c>
      <c r="P18" s="109"/>
      <c r="Q18" s="110">
        <f>[1]Calculations!B45</f>
        <v>78000</v>
      </c>
      <c r="R18" s="111">
        <v>77548</v>
      </c>
    </row>
    <row r="19" spans="1:18" x14ac:dyDescent="0.25">
      <c r="A19" s="77" t="s">
        <v>89</v>
      </c>
      <c r="B19" s="216">
        <v>-21000</v>
      </c>
      <c r="C19" s="216">
        <v>-19844</v>
      </c>
      <c r="D19" s="78"/>
      <c r="E19" s="79">
        <v>-25500</v>
      </c>
      <c r="F19" s="113">
        <v>-21657</v>
      </c>
      <c r="G19" s="113"/>
      <c r="H19" s="114">
        <v>-25000</v>
      </c>
      <c r="I19" s="114">
        <v>-25888</v>
      </c>
      <c r="J19" s="114"/>
      <c r="K19" s="115">
        <v>-26000</v>
      </c>
      <c r="L19" s="116">
        <v>-24000</v>
      </c>
      <c r="M19" s="116"/>
      <c r="N19" s="115">
        <v>-34400</v>
      </c>
      <c r="O19" s="117">
        <v>-30385.82</v>
      </c>
      <c r="P19" s="117"/>
      <c r="Q19" s="84">
        <f>[1]Calculations!B50</f>
        <v>-33400</v>
      </c>
      <c r="R19" s="111">
        <f>[1]Calculations!D50</f>
        <v>-37400.58</v>
      </c>
    </row>
    <row r="20" spans="1:18" x14ac:dyDescent="0.25">
      <c r="A20" s="77" t="s">
        <v>92</v>
      </c>
      <c r="B20" s="210">
        <v>6000</v>
      </c>
      <c r="C20" s="210">
        <v>5500</v>
      </c>
      <c r="D20" s="78"/>
      <c r="E20" s="79">
        <v>5000</v>
      </c>
      <c r="F20" s="107">
        <v>5000</v>
      </c>
      <c r="G20" s="107"/>
      <c r="H20" s="112">
        <v>2500</v>
      </c>
      <c r="I20" s="112">
        <v>4969</v>
      </c>
      <c r="J20" s="112"/>
      <c r="K20" s="82">
        <v>7000</v>
      </c>
      <c r="L20" s="83">
        <v>7853.84</v>
      </c>
      <c r="M20" s="83"/>
      <c r="N20" s="82">
        <v>6200</v>
      </c>
      <c r="O20" s="82">
        <v>6455</v>
      </c>
      <c r="P20" s="82"/>
      <c r="Q20" s="110">
        <v>6000</v>
      </c>
      <c r="R20" s="111">
        <v>6774</v>
      </c>
    </row>
    <row r="21" spans="1:18" x14ac:dyDescent="0.25">
      <c r="A21" s="77" t="s">
        <v>93</v>
      </c>
      <c r="B21" s="210">
        <v>13000</v>
      </c>
      <c r="C21" s="210">
        <v>13357</v>
      </c>
      <c r="D21" s="78"/>
      <c r="E21" s="87">
        <v>11000</v>
      </c>
      <c r="F21" s="107">
        <v>8850</v>
      </c>
      <c r="G21" s="107"/>
      <c r="H21" s="112">
        <v>12000</v>
      </c>
      <c r="I21" s="112">
        <v>9924</v>
      </c>
      <c r="J21" s="112"/>
      <c r="K21" s="118">
        <v>10000</v>
      </c>
      <c r="L21" s="119">
        <v>13237</v>
      </c>
      <c r="M21" s="119"/>
      <c r="N21" s="82">
        <v>7000</v>
      </c>
      <c r="O21" s="82">
        <v>9731.6</v>
      </c>
      <c r="P21" s="82"/>
      <c r="Q21" s="110">
        <v>7500</v>
      </c>
      <c r="R21" s="111">
        <v>7182.2</v>
      </c>
    </row>
    <row r="22" spans="1:18" x14ac:dyDescent="0.25">
      <c r="A22" s="89" t="s">
        <v>94</v>
      </c>
      <c r="B22" s="211">
        <v>7600</v>
      </c>
      <c r="C22" s="211">
        <v>10351</v>
      </c>
      <c r="D22" s="90"/>
      <c r="E22" s="79">
        <v>12900</v>
      </c>
      <c r="F22" s="107">
        <v>10957</v>
      </c>
      <c r="G22" s="107"/>
      <c r="H22" s="120">
        <v>9450</v>
      </c>
      <c r="I22" s="120">
        <v>8469</v>
      </c>
      <c r="J22" s="120"/>
      <c r="K22" s="82">
        <v>15700</v>
      </c>
      <c r="L22" s="83">
        <v>14905.07</v>
      </c>
      <c r="M22" s="83"/>
      <c r="N22" s="82">
        <v>12400</v>
      </c>
      <c r="O22" s="82">
        <v>12534</v>
      </c>
      <c r="P22" s="82"/>
      <c r="Q22" s="110">
        <v>13000</v>
      </c>
      <c r="R22" s="111">
        <f>'[1]Trade Floor'!C17</f>
        <v>12655.75</v>
      </c>
    </row>
    <row r="23" spans="1:18" x14ac:dyDescent="0.25">
      <c r="A23" s="77" t="s">
        <v>95</v>
      </c>
      <c r="B23" s="210">
        <v>9500</v>
      </c>
      <c r="C23" s="210">
        <v>7855</v>
      </c>
      <c r="D23" s="78"/>
      <c r="E23" s="79">
        <v>24725</v>
      </c>
      <c r="F23" s="107">
        <v>20110</v>
      </c>
      <c r="G23" s="107"/>
      <c r="H23" s="112">
        <v>32000</v>
      </c>
      <c r="I23" s="112">
        <v>31245</v>
      </c>
      <c r="J23" s="112"/>
      <c r="K23" s="112">
        <v>17500</v>
      </c>
      <c r="L23" s="112">
        <v>13970</v>
      </c>
      <c r="M23" s="112"/>
      <c r="N23" s="112">
        <v>9000</v>
      </c>
      <c r="O23" s="112">
        <v>8812</v>
      </c>
      <c r="P23" s="112"/>
      <c r="Q23" s="110">
        <v>0</v>
      </c>
      <c r="R23" s="111">
        <v>0</v>
      </c>
    </row>
    <row r="24" spans="1:18" x14ac:dyDescent="0.25">
      <c r="A24" s="89" t="s">
        <v>96</v>
      </c>
      <c r="B24" s="211">
        <v>9600</v>
      </c>
      <c r="C24" s="211">
        <v>9318</v>
      </c>
      <c r="D24" s="90"/>
      <c r="E24" s="79">
        <v>10000</v>
      </c>
      <c r="F24" s="107">
        <v>9834</v>
      </c>
      <c r="G24" s="107"/>
      <c r="H24" s="120">
        <v>11500</v>
      </c>
      <c r="I24" s="120">
        <v>10790</v>
      </c>
      <c r="J24" s="120"/>
      <c r="K24" s="120">
        <v>9500</v>
      </c>
      <c r="L24" s="83">
        <v>10917.91</v>
      </c>
      <c r="M24" s="83"/>
      <c r="N24" s="120">
        <v>9000</v>
      </c>
      <c r="O24" s="120">
        <v>8627</v>
      </c>
      <c r="P24" s="120"/>
      <c r="Q24" s="110">
        <v>8100</v>
      </c>
      <c r="R24" s="111">
        <f>[1]Calculations!D68</f>
        <v>7973.0700000000006</v>
      </c>
    </row>
    <row r="25" spans="1:18" x14ac:dyDescent="0.25">
      <c r="A25" s="89" t="s">
        <v>97</v>
      </c>
      <c r="B25" s="211">
        <v>2000</v>
      </c>
      <c r="C25" s="211">
        <v>2000</v>
      </c>
      <c r="D25" s="90"/>
      <c r="E25" s="79">
        <v>1500</v>
      </c>
      <c r="F25" s="107">
        <v>1200</v>
      </c>
      <c r="G25" s="107"/>
      <c r="H25" s="120">
        <v>1200</v>
      </c>
      <c r="I25" s="120">
        <v>1200</v>
      </c>
      <c r="J25" s="120"/>
      <c r="K25" s="120">
        <v>1000</v>
      </c>
      <c r="L25" s="83">
        <v>1000</v>
      </c>
      <c r="M25" s="83"/>
      <c r="N25" s="120">
        <v>1000</v>
      </c>
      <c r="O25" s="82">
        <v>1000</v>
      </c>
      <c r="P25" s="82"/>
      <c r="Q25" s="110">
        <v>1000</v>
      </c>
      <c r="R25" s="111">
        <v>1000</v>
      </c>
    </row>
    <row r="26" spans="1:18" x14ac:dyDescent="0.25">
      <c r="A26" s="89" t="s">
        <v>98</v>
      </c>
      <c r="B26" s="211">
        <v>4800</v>
      </c>
      <c r="C26" s="211">
        <v>3614</v>
      </c>
      <c r="D26" s="90"/>
      <c r="E26" s="79">
        <v>4800</v>
      </c>
      <c r="F26" s="107">
        <v>5698</v>
      </c>
      <c r="G26" s="107"/>
      <c r="H26" s="120">
        <v>4000</v>
      </c>
      <c r="I26" s="120">
        <v>4015</v>
      </c>
      <c r="J26" s="120"/>
      <c r="K26" s="120">
        <v>4000</v>
      </c>
      <c r="L26" s="83">
        <v>4835.95</v>
      </c>
      <c r="M26" s="83"/>
      <c r="N26" s="120">
        <v>4000</v>
      </c>
      <c r="O26" s="109">
        <v>3952.14</v>
      </c>
      <c r="P26" s="109"/>
      <c r="Q26" s="110">
        <v>4500</v>
      </c>
      <c r="R26" s="111">
        <v>4479</v>
      </c>
    </row>
    <row r="27" spans="1:18" ht="15.75" thickBot="1" x14ac:dyDescent="0.3">
      <c r="A27" s="121" t="s">
        <v>99</v>
      </c>
      <c r="B27" s="217">
        <f>SUM(B17:B26)</f>
        <v>121782</v>
      </c>
      <c r="C27" s="217">
        <f>SUM(C17:C26)</f>
        <v>127527</v>
      </c>
      <c r="D27" s="122"/>
      <c r="E27" s="123">
        <f>SUM(E17:E26)</f>
        <v>131825</v>
      </c>
      <c r="F27" s="124">
        <f>SUM(F17:F26)</f>
        <v>128588</v>
      </c>
      <c r="G27" s="124"/>
      <c r="H27" s="124">
        <f>SUM(H17:H26)</f>
        <v>123450</v>
      </c>
      <c r="I27" s="124">
        <f>SUM(I17:I26)</f>
        <v>122103</v>
      </c>
      <c r="J27" s="124"/>
      <c r="K27" s="124">
        <f>SUM(K17:K26)</f>
        <v>128382</v>
      </c>
      <c r="L27" s="124">
        <f>SUM(L17:L26)</f>
        <v>134879.77000000002</v>
      </c>
      <c r="M27" s="124"/>
      <c r="N27" s="124">
        <f>SUM(N17:N26)</f>
        <v>87700</v>
      </c>
      <c r="O27" s="124">
        <f>SUM(O17:O26)</f>
        <v>93153.64</v>
      </c>
      <c r="P27" s="124"/>
      <c r="Q27" s="125">
        <f>SUM(Q17:Q26)</f>
        <v>85900</v>
      </c>
      <c r="R27" s="126">
        <f>SUM(R17:R26)</f>
        <v>81807.42</v>
      </c>
    </row>
    <row r="28" spans="1:18" ht="15.75" thickTop="1" x14ac:dyDescent="0.25">
      <c r="A28" s="74"/>
      <c r="B28" s="75"/>
      <c r="C28" s="75"/>
      <c r="D28" s="75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127"/>
      <c r="R28" s="111"/>
    </row>
    <row r="29" spans="1:18" ht="15.75" thickBot="1" x14ac:dyDescent="0.3">
      <c r="A29" s="128" t="s">
        <v>100</v>
      </c>
      <c r="B29" s="129">
        <f>B14-B27</f>
        <v>199068</v>
      </c>
      <c r="C29" s="129">
        <f>C14-C27</f>
        <v>161900</v>
      </c>
      <c r="D29" s="129"/>
      <c r="E29" s="129">
        <f>E14-E27</f>
        <v>225675</v>
      </c>
      <c r="F29" s="129">
        <f>F14-F27</f>
        <v>194666</v>
      </c>
      <c r="G29" s="129"/>
      <c r="H29" s="129">
        <f>H14-H27</f>
        <v>217050</v>
      </c>
      <c r="I29" s="129">
        <f>I14-I27</f>
        <v>205168</v>
      </c>
      <c r="J29" s="129"/>
      <c r="K29" s="129">
        <f>K14-K27</f>
        <v>231618</v>
      </c>
      <c r="L29" s="129">
        <f>L14-L27</f>
        <v>245116.65000000002</v>
      </c>
      <c r="M29" s="129"/>
      <c r="N29" s="129">
        <f>N14-N27</f>
        <v>220400</v>
      </c>
      <c r="O29" s="129">
        <f>O14-O27</f>
        <v>221831.14</v>
      </c>
      <c r="P29" s="129"/>
      <c r="Q29" s="130">
        <f>Q14-Q27</f>
        <v>220300</v>
      </c>
      <c r="R29" s="131">
        <f>R14-R27</f>
        <v>224933.83000000002</v>
      </c>
    </row>
    <row r="30" spans="1:18" ht="15.75" thickTop="1" x14ac:dyDescent="0.25"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5">
      <c r="I31" s="10"/>
      <c r="J31" s="10"/>
      <c r="K31" s="10"/>
      <c r="L31" s="10"/>
      <c r="M31" s="10"/>
      <c r="N31" s="10"/>
    </row>
    <row r="32" spans="1:18" x14ac:dyDescent="0.25">
      <c r="I32" s="10"/>
      <c r="J32" s="10"/>
      <c r="K32" s="10"/>
      <c r="L32" s="10"/>
      <c r="M32" s="10"/>
      <c r="N32" s="10"/>
    </row>
    <row r="33" spans="9:14" x14ac:dyDescent="0.25">
      <c r="I33" s="10"/>
      <c r="J33" s="10"/>
      <c r="K33" s="10"/>
      <c r="L33" s="10"/>
      <c r="M33" s="10"/>
      <c r="N33" s="10"/>
    </row>
    <row r="34" spans="9:14" x14ac:dyDescent="0.25">
      <c r="I34" s="10"/>
      <c r="J34" s="10"/>
      <c r="K34" s="10"/>
      <c r="L34" s="10"/>
      <c r="M34" s="10"/>
      <c r="N34" s="10"/>
    </row>
    <row r="35" spans="9:14" x14ac:dyDescent="0.25">
      <c r="I35" s="10"/>
      <c r="J35" s="10"/>
      <c r="K35" s="10"/>
      <c r="L35" s="10"/>
      <c r="M35" s="10"/>
      <c r="N35" s="10"/>
    </row>
    <row r="36" spans="9:14" x14ac:dyDescent="0.25">
      <c r="I36" s="10"/>
      <c r="J36" s="10"/>
      <c r="K36" s="10"/>
      <c r="L36" s="10"/>
      <c r="M36" s="10"/>
      <c r="N36" s="10"/>
    </row>
    <row r="37" spans="9:14" x14ac:dyDescent="0.25">
      <c r="I37" s="10"/>
      <c r="J37" s="10"/>
      <c r="K37" s="10"/>
      <c r="L37" s="10"/>
      <c r="M37" s="10"/>
      <c r="N37" s="10"/>
    </row>
    <row r="38" spans="9:14" x14ac:dyDescent="0.25">
      <c r="I38" s="10"/>
      <c r="J38" s="10"/>
      <c r="K38" s="10"/>
      <c r="L38" s="10"/>
      <c r="M38" s="10"/>
      <c r="N38" s="10"/>
    </row>
  </sheetData>
  <mergeCells count="7">
    <mergeCell ref="A1:R1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  <pageSetup paperSize="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"/>
  <sheetViews>
    <sheetView zoomScaleNormal="100" workbookViewId="0">
      <selection activeCell="B33" sqref="B33"/>
    </sheetView>
  </sheetViews>
  <sheetFormatPr defaultRowHeight="15" x14ac:dyDescent="0.25"/>
  <cols>
    <col min="1" max="1" width="25.140625" customWidth="1"/>
    <col min="2" max="2" width="7.42578125" customWidth="1"/>
    <col min="3" max="3" width="6.42578125" customWidth="1"/>
    <col min="4" max="4" width="8.5703125" customWidth="1"/>
    <col min="6" max="6" width="7.85546875" customWidth="1"/>
    <col min="7" max="7" width="7.28515625" customWidth="1"/>
    <col min="8" max="8" width="7.42578125" customWidth="1"/>
    <col min="9" max="9" width="10.85546875" customWidth="1"/>
    <col min="10" max="10" width="2" customWidth="1"/>
    <col min="11" max="11" width="11.140625" customWidth="1"/>
  </cols>
  <sheetData>
    <row r="1" spans="1:11" ht="21.75" customHeight="1" x14ac:dyDescent="0.25">
      <c r="A1" s="257" t="s">
        <v>51</v>
      </c>
      <c r="B1" s="257"/>
      <c r="C1" s="257"/>
      <c r="D1" s="257"/>
      <c r="E1" s="257"/>
      <c r="F1" s="257"/>
      <c r="G1" s="257"/>
      <c r="H1" s="257"/>
      <c r="I1" s="257"/>
    </row>
    <row r="2" spans="1:11" ht="15.75" x14ac:dyDescent="0.25">
      <c r="A2" s="4"/>
      <c r="B2" s="258" t="s">
        <v>38</v>
      </c>
      <c r="C2" s="258"/>
      <c r="D2" s="14"/>
      <c r="E2" s="14"/>
      <c r="F2" s="14"/>
      <c r="G2" s="14"/>
      <c r="H2" s="14"/>
      <c r="I2" s="14"/>
    </row>
    <row r="3" spans="1:11" ht="26.25" x14ac:dyDescent="0.25">
      <c r="A3" s="18" t="s">
        <v>0</v>
      </c>
      <c r="B3" s="19" t="s">
        <v>37</v>
      </c>
      <c r="C3" s="19" t="s">
        <v>35</v>
      </c>
      <c r="D3" s="19" t="s">
        <v>12</v>
      </c>
      <c r="E3" s="19" t="s">
        <v>13</v>
      </c>
      <c r="F3" s="20" t="s">
        <v>11</v>
      </c>
      <c r="G3" s="20" t="s">
        <v>32</v>
      </c>
      <c r="H3" s="20" t="s">
        <v>16</v>
      </c>
      <c r="I3" s="21" t="s">
        <v>36</v>
      </c>
      <c r="J3" s="22"/>
      <c r="K3" s="20" t="s">
        <v>27</v>
      </c>
    </row>
    <row r="4" spans="1:11" x14ac:dyDescent="0.25">
      <c r="A4" s="23" t="s">
        <v>1</v>
      </c>
      <c r="B4" s="1">
        <v>35</v>
      </c>
      <c r="C4" s="1">
        <v>30</v>
      </c>
      <c r="D4" s="46">
        <v>1290</v>
      </c>
      <c r="E4" s="36"/>
      <c r="F4" s="9"/>
      <c r="G4" s="9"/>
      <c r="H4" s="10">
        <v>196</v>
      </c>
      <c r="I4" s="43">
        <f>SUM(D4:H4)</f>
        <v>1486</v>
      </c>
      <c r="J4" s="22"/>
      <c r="K4" s="24">
        <f>I4/B4</f>
        <v>42.457142857142856</v>
      </c>
    </row>
    <row r="5" spans="1:11" x14ac:dyDescent="0.25">
      <c r="A5" s="25" t="s">
        <v>2</v>
      </c>
      <c r="B5" s="1">
        <v>35</v>
      </c>
      <c r="C5" s="1">
        <v>30</v>
      </c>
      <c r="D5" s="36">
        <v>1974.35</v>
      </c>
      <c r="E5" s="36">
        <v>146.9</v>
      </c>
      <c r="F5" s="9"/>
      <c r="G5" s="9"/>
      <c r="H5" s="9">
        <v>307.85000000000002</v>
      </c>
      <c r="I5" s="43">
        <f>SUM(D5:H5)</f>
        <v>2429.1</v>
      </c>
      <c r="J5" s="22"/>
      <c r="K5" s="24">
        <f t="shared" ref="K5:K19" si="0">I5/B5</f>
        <v>69.402857142857144</v>
      </c>
    </row>
    <row r="6" spans="1:11" x14ac:dyDescent="0.25">
      <c r="A6" s="25" t="s">
        <v>31</v>
      </c>
      <c r="B6" s="1">
        <v>35</v>
      </c>
      <c r="C6" s="1">
        <v>30</v>
      </c>
      <c r="D6" s="36">
        <v>922.36</v>
      </c>
      <c r="E6" s="36"/>
      <c r="F6" s="9">
        <v>2302</v>
      </c>
      <c r="G6" s="9"/>
      <c r="H6" s="9">
        <v>120.07</v>
      </c>
      <c r="I6" s="43">
        <f>SUM(D6:H6)</f>
        <v>3344.4300000000003</v>
      </c>
      <c r="J6" s="22"/>
      <c r="K6" s="24">
        <f t="shared" si="0"/>
        <v>95.555142857142869</v>
      </c>
    </row>
    <row r="7" spans="1:11" ht="18.75" customHeight="1" x14ac:dyDescent="0.25">
      <c r="A7" s="206" t="s">
        <v>3</v>
      </c>
      <c r="B7" s="1">
        <v>150</v>
      </c>
      <c r="C7" s="1">
        <v>130</v>
      </c>
      <c r="D7" s="37">
        <v>10050.370000000001</v>
      </c>
      <c r="E7" s="37">
        <v>3180.67</v>
      </c>
      <c r="F7" s="9">
        <v>672</v>
      </c>
      <c r="G7" s="9">
        <v>828</v>
      </c>
      <c r="H7" s="9">
        <v>1530</v>
      </c>
      <c r="I7" s="43">
        <f t="shared" ref="I7:I19" si="1">SUM(D7:H7)</f>
        <v>16261.04</v>
      </c>
      <c r="J7" s="22"/>
      <c r="K7" s="24">
        <f t="shared" si="0"/>
        <v>108.40693333333334</v>
      </c>
    </row>
    <row r="8" spans="1:11" x14ac:dyDescent="0.25">
      <c r="A8" s="25" t="s">
        <v>4</v>
      </c>
      <c r="B8" s="2">
        <v>75</v>
      </c>
      <c r="C8" s="1">
        <v>75</v>
      </c>
      <c r="D8" s="36">
        <v>2942</v>
      </c>
      <c r="E8" s="36"/>
      <c r="F8" s="9">
        <v>160</v>
      </c>
      <c r="G8" s="9"/>
      <c r="H8" s="9">
        <v>448</v>
      </c>
      <c r="I8" s="43">
        <f t="shared" si="1"/>
        <v>3550</v>
      </c>
      <c r="J8" s="22"/>
      <c r="K8" s="24">
        <f t="shared" si="0"/>
        <v>47.333333333333336</v>
      </c>
    </row>
    <row r="9" spans="1:11" x14ac:dyDescent="0.25">
      <c r="A9" s="25" t="s">
        <v>14</v>
      </c>
      <c r="B9" s="2">
        <v>150</v>
      </c>
      <c r="C9" s="1">
        <v>120</v>
      </c>
      <c r="D9" s="36">
        <v>8040</v>
      </c>
      <c r="E9" s="36">
        <v>325</v>
      </c>
      <c r="F9" s="9">
        <v>1489</v>
      </c>
      <c r="G9" s="9"/>
      <c r="H9" s="9">
        <v>1279</v>
      </c>
      <c r="I9" s="43">
        <f t="shared" si="1"/>
        <v>11133</v>
      </c>
      <c r="J9" s="22"/>
      <c r="K9" s="24">
        <f t="shared" si="0"/>
        <v>74.22</v>
      </c>
    </row>
    <row r="10" spans="1:11" x14ac:dyDescent="0.25">
      <c r="A10" s="25" t="s">
        <v>5</v>
      </c>
      <c r="B10" s="2">
        <v>10</v>
      </c>
      <c r="C10" s="1">
        <v>9</v>
      </c>
      <c r="D10" s="38">
        <v>221</v>
      </c>
      <c r="E10" s="38">
        <v>267</v>
      </c>
      <c r="F10" s="9"/>
      <c r="G10" s="9"/>
      <c r="H10" s="9">
        <v>70</v>
      </c>
      <c r="I10" s="43">
        <f t="shared" si="1"/>
        <v>558</v>
      </c>
      <c r="J10" s="22"/>
      <c r="K10" s="24">
        <f t="shared" si="0"/>
        <v>55.8</v>
      </c>
    </row>
    <row r="11" spans="1:11" x14ac:dyDescent="0.25">
      <c r="A11" s="25" t="s">
        <v>30</v>
      </c>
      <c r="B11" s="2">
        <v>100</v>
      </c>
      <c r="C11" s="1">
        <v>122</v>
      </c>
      <c r="D11" s="38">
        <v>87</v>
      </c>
      <c r="E11" s="38">
        <v>3287</v>
      </c>
      <c r="F11" s="9">
        <v>438</v>
      </c>
      <c r="G11" s="9"/>
      <c r="H11" s="9">
        <v>500</v>
      </c>
      <c r="I11" s="43">
        <f t="shared" si="1"/>
        <v>4312</v>
      </c>
      <c r="J11" s="22"/>
      <c r="K11" s="24">
        <f>I11/C11</f>
        <v>35.344262295081968</v>
      </c>
    </row>
    <row r="12" spans="1:11" x14ac:dyDescent="0.25">
      <c r="A12" s="25" t="s">
        <v>15</v>
      </c>
      <c r="B12" s="2">
        <v>70</v>
      </c>
      <c r="C12" s="1">
        <v>64</v>
      </c>
      <c r="D12" s="36">
        <v>2758</v>
      </c>
      <c r="E12" s="36"/>
      <c r="F12" s="9">
        <v>140</v>
      </c>
      <c r="G12" s="9"/>
      <c r="H12" s="9">
        <v>420</v>
      </c>
      <c r="I12" s="43">
        <f t="shared" si="1"/>
        <v>3318</v>
      </c>
      <c r="J12" s="22"/>
      <c r="K12" s="24">
        <f t="shared" si="0"/>
        <v>47.4</v>
      </c>
    </row>
    <row r="13" spans="1:11" x14ac:dyDescent="0.25">
      <c r="A13" s="25" t="s">
        <v>6</v>
      </c>
      <c r="B13" s="2">
        <v>80</v>
      </c>
      <c r="C13" s="1">
        <v>83</v>
      </c>
      <c r="D13" s="36">
        <v>4288</v>
      </c>
      <c r="E13" s="36">
        <v>335</v>
      </c>
      <c r="F13" s="9">
        <v>140</v>
      </c>
      <c r="G13" s="9"/>
      <c r="H13" s="9">
        <v>704</v>
      </c>
      <c r="I13" s="43">
        <f t="shared" si="1"/>
        <v>5467</v>
      </c>
      <c r="J13" s="22"/>
      <c r="K13" s="24">
        <f t="shared" si="0"/>
        <v>68.337500000000006</v>
      </c>
    </row>
    <row r="14" spans="1:11" x14ac:dyDescent="0.25">
      <c r="A14" s="25" t="s">
        <v>7</v>
      </c>
      <c r="B14" s="2">
        <v>65</v>
      </c>
      <c r="C14" s="1">
        <v>58</v>
      </c>
      <c r="D14" s="36">
        <v>2574</v>
      </c>
      <c r="E14" s="36"/>
      <c r="F14" s="9">
        <v>140</v>
      </c>
      <c r="G14" s="9"/>
      <c r="H14" s="9">
        <v>392</v>
      </c>
      <c r="I14" s="43">
        <f t="shared" si="1"/>
        <v>3106</v>
      </c>
      <c r="J14" s="22"/>
      <c r="K14" s="24">
        <f t="shared" si="0"/>
        <v>47.784615384615385</v>
      </c>
    </row>
    <row r="15" spans="1:11" x14ac:dyDescent="0.25">
      <c r="A15" s="25" t="s">
        <v>8</v>
      </c>
      <c r="B15" s="1">
        <v>85</v>
      </c>
      <c r="C15" s="1">
        <v>72</v>
      </c>
      <c r="D15" s="36">
        <v>4256</v>
      </c>
      <c r="E15" s="36">
        <v>335</v>
      </c>
      <c r="F15" s="9">
        <v>140</v>
      </c>
      <c r="G15" s="9"/>
      <c r="H15" s="9">
        <v>745</v>
      </c>
      <c r="I15" s="43">
        <f t="shared" si="1"/>
        <v>5476</v>
      </c>
      <c r="J15" s="22"/>
      <c r="K15" s="24">
        <f t="shared" si="0"/>
        <v>64.423529411764704</v>
      </c>
    </row>
    <row r="16" spans="1:11" x14ac:dyDescent="0.25">
      <c r="A16" s="25" t="s">
        <v>33</v>
      </c>
      <c r="B16" s="1">
        <v>150</v>
      </c>
      <c r="C16" s="1">
        <v>150</v>
      </c>
      <c r="D16" s="36"/>
      <c r="E16" s="36">
        <v>4278</v>
      </c>
      <c r="F16" s="9"/>
      <c r="G16" s="9"/>
      <c r="H16" s="9">
        <v>651</v>
      </c>
      <c r="I16" s="43">
        <f t="shared" si="1"/>
        <v>4929</v>
      </c>
      <c r="J16" s="22"/>
      <c r="K16" s="24">
        <f t="shared" si="0"/>
        <v>32.86</v>
      </c>
    </row>
    <row r="17" spans="1:11" ht="18" customHeight="1" x14ac:dyDescent="0.25">
      <c r="A17" s="207" t="s">
        <v>9</v>
      </c>
      <c r="B17" s="1">
        <v>160</v>
      </c>
      <c r="C17" s="1">
        <v>152</v>
      </c>
      <c r="D17" s="36">
        <v>16974</v>
      </c>
      <c r="E17" s="36">
        <v>3096</v>
      </c>
      <c r="F17" s="41">
        <v>7523</v>
      </c>
      <c r="G17" s="9">
        <v>47</v>
      </c>
      <c r="H17" s="9">
        <v>3052</v>
      </c>
      <c r="I17" s="43">
        <f t="shared" si="1"/>
        <v>30692</v>
      </c>
      <c r="J17" s="22"/>
      <c r="K17" s="24">
        <f t="shared" si="0"/>
        <v>191.82499999999999</v>
      </c>
    </row>
    <row r="18" spans="1:11" x14ac:dyDescent="0.25">
      <c r="A18" s="26" t="s">
        <v>34</v>
      </c>
      <c r="B18" s="1">
        <v>80</v>
      </c>
      <c r="C18" s="42">
        <v>60</v>
      </c>
      <c r="D18" s="39">
        <v>1979</v>
      </c>
      <c r="E18" s="39">
        <v>3918</v>
      </c>
      <c r="F18" s="41">
        <v>1213</v>
      </c>
      <c r="G18" s="41">
        <v>47</v>
      </c>
      <c r="H18" s="22">
        <v>698</v>
      </c>
      <c r="I18" s="44">
        <f t="shared" si="1"/>
        <v>7855</v>
      </c>
      <c r="J18" s="22"/>
      <c r="K18" s="24">
        <f t="shared" si="0"/>
        <v>98.1875</v>
      </c>
    </row>
    <row r="19" spans="1:11" x14ac:dyDescent="0.25">
      <c r="A19" s="27" t="s">
        <v>17</v>
      </c>
      <c r="B19" s="15">
        <v>50</v>
      </c>
      <c r="C19" s="15">
        <v>50</v>
      </c>
      <c r="D19" s="22">
        <v>145.34</v>
      </c>
      <c r="E19" s="36">
        <v>2242</v>
      </c>
      <c r="G19" s="22"/>
      <c r="H19" s="9">
        <v>340</v>
      </c>
      <c r="I19" s="44">
        <f t="shared" si="1"/>
        <v>2727.34</v>
      </c>
      <c r="J19" s="22"/>
      <c r="K19" s="24">
        <f t="shared" si="0"/>
        <v>54.546800000000005</v>
      </c>
    </row>
    <row r="20" spans="1:11" ht="4.5" customHeigh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s="35" customFormat="1" ht="20.25" customHeight="1" thickBot="1" x14ac:dyDescent="0.3">
      <c r="A21" s="31" t="s">
        <v>26</v>
      </c>
      <c r="B21" s="31"/>
      <c r="C21" s="31"/>
      <c r="D21" s="32">
        <f>SUM(D5:D20)</f>
        <v>57211.42</v>
      </c>
      <c r="E21" s="32">
        <f t="shared" ref="E21:I21" si="2">SUM(E4:E20)</f>
        <v>21410.57</v>
      </c>
      <c r="F21" s="32">
        <v>13357</v>
      </c>
      <c r="G21" s="32">
        <f t="shared" si="2"/>
        <v>922</v>
      </c>
      <c r="H21" s="32">
        <f>SUM(H5:H20)</f>
        <v>11256.92</v>
      </c>
      <c r="I21" s="33">
        <f t="shared" si="2"/>
        <v>106643.91</v>
      </c>
      <c r="J21" s="34"/>
      <c r="K21" s="34"/>
    </row>
    <row r="22" spans="1:1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6" spans="1:11" x14ac:dyDescent="0.25">
      <c r="D26">
        <v>20070</v>
      </c>
      <c r="E26">
        <f>+H17/D26</f>
        <v>0.15206776283009465</v>
      </c>
    </row>
  </sheetData>
  <mergeCells count="2">
    <mergeCell ref="A1:I1"/>
    <mergeCell ref="B2:C2"/>
  </mergeCells>
  <pageMargins left="0.7" right="0.7" top="0.75" bottom="0.75" header="0.3" footer="0.3"/>
  <pageSetup scale="96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3"/>
  <sheetViews>
    <sheetView zoomScaleNormal="100" workbookViewId="0">
      <selection activeCell="B30" sqref="B30"/>
    </sheetView>
  </sheetViews>
  <sheetFormatPr defaultRowHeight="15" x14ac:dyDescent="0.25"/>
  <cols>
    <col min="1" max="1" width="25.42578125" customWidth="1"/>
    <col min="2" max="2" width="17.5703125" customWidth="1"/>
    <col min="3" max="3" width="10" bestFit="1" customWidth="1"/>
    <col min="4" max="4" width="11.85546875" customWidth="1"/>
    <col min="5" max="5" width="10.7109375" customWidth="1"/>
    <col min="6" max="6" width="22.85546875" customWidth="1"/>
    <col min="7" max="7" width="19.85546875" bestFit="1" customWidth="1"/>
    <col min="13" max="13" width="35.140625" customWidth="1"/>
  </cols>
  <sheetData>
    <row r="1" spans="1:13" ht="23.25" customHeight="1" x14ac:dyDescent="0.25">
      <c r="A1" s="262" t="s">
        <v>53</v>
      </c>
      <c r="B1" s="262"/>
      <c r="C1" s="262"/>
      <c r="D1" s="262"/>
      <c r="E1" s="262"/>
      <c r="G1" s="199">
        <v>2016</v>
      </c>
    </row>
    <row r="2" spans="1:13" ht="32.25" customHeight="1" x14ac:dyDescent="0.25"/>
    <row r="3" spans="1:13" ht="25.5" x14ac:dyDescent="0.25">
      <c r="A3" s="7" t="s">
        <v>0</v>
      </c>
      <c r="B3" s="28" t="s">
        <v>23</v>
      </c>
      <c r="C3" s="8" t="s">
        <v>19</v>
      </c>
      <c r="D3" s="3" t="s">
        <v>18</v>
      </c>
      <c r="E3" s="8" t="s">
        <v>22</v>
      </c>
      <c r="F3" s="40" t="s">
        <v>28</v>
      </c>
      <c r="G3" s="7" t="s">
        <v>0</v>
      </c>
      <c r="H3" s="28" t="s">
        <v>23</v>
      </c>
      <c r="I3" s="8" t="s">
        <v>19</v>
      </c>
      <c r="J3" s="3" t="s">
        <v>18</v>
      </c>
      <c r="K3" s="8" t="s">
        <v>22</v>
      </c>
      <c r="L3" s="61"/>
      <c r="M3" s="40" t="s">
        <v>28</v>
      </c>
    </row>
    <row r="4" spans="1:13" x14ac:dyDescent="0.25">
      <c r="A4" s="5" t="s">
        <v>20</v>
      </c>
      <c r="B4" s="29"/>
      <c r="C4" s="12">
        <v>0</v>
      </c>
      <c r="D4" s="12">
        <v>1485</v>
      </c>
      <c r="E4" s="50">
        <f>C4-D4</f>
        <v>-1485</v>
      </c>
      <c r="G4" s="5" t="s">
        <v>20</v>
      </c>
      <c r="H4" s="29" t="s">
        <v>59</v>
      </c>
      <c r="I4" s="47">
        <v>3000</v>
      </c>
      <c r="J4" s="47">
        <v>1826</v>
      </c>
      <c r="K4" s="62">
        <f>I4-J4</f>
        <v>1174</v>
      </c>
      <c r="L4" s="63">
        <f>+K4/I4</f>
        <v>0.39133333333333331</v>
      </c>
      <c r="M4" t="s">
        <v>60</v>
      </c>
    </row>
    <row r="5" spans="1:13" x14ac:dyDescent="0.25">
      <c r="A5" s="5" t="s">
        <v>21</v>
      </c>
      <c r="B5" s="29"/>
      <c r="C5" s="12">
        <v>0</v>
      </c>
      <c r="D5" s="12">
        <v>2430</v>
      </c>
      <c r="E5" s="50">
        <f t="shared" ref="E5:E21" si="0">C5-D5</f>
        <v>-2430</v>
      </c>
      <c r="G5" s="5" t="s">
        <v>21</v>
      </c>
      <c r="H5" s="29" t="s">
        <v>61</v>
      </c>
      <c r="I5" s="47">
        <v>5000</v>
      </c>
      <c r="J5" s="47">
        <v>3600</v>
      </c>
      <c r="K5" s="62">
        <f t="shared" ref="K5:K20" si="1">I5-J5</f>
        <v>1400</v>
      </c>
      <c r="L5" s="63">
        <f t="shared" ref="L5:L21" si="2">+K5/I5</f>
        <v>0.28000000000000003</v>
      </c>
      <c r="M5" t="s">
        <v>62</v>
      </c>
    </row>
    <row r="6" spans="1:13" x14ac:dyDescent="0.25">
      <c r="A6" s="5" t="s">
        <v>49</v>
      </c>
      <c r="B6" s="29" t="s">
        <v>50</v>
      </c>
      <c r="C6" s="45">
        <v>1000</v>
      </c>
      <c r="D6" s="45">
        <v>992</v>
      </c>
      <c r="E6" s="51">
        <f>C6-D6</f>
        <v>8</v>
      </c>
      <c r="G6" s="5"/>
      <c r="H6" s="29"/>
      <c r="I6" s="47"/>
      <c r="J6" s="47"/>
      <c r="K6" s="62"/>
      <c r="L6" s="63"/>
    </row>
    <row r="7" spans="1:13" ht="45" x14ac:dyDescent="0.25">
      <c r="A7" s="16" t="s">
        <v>3</v>
      </c>
      <c r="B7" s="59" t="s">
        <v>39</v>
      </c>
      <c r="C7" s="53">
        <v>27000</v>
      </c>
      <c r="D7" s="12">
        <v>16260</v>
      </c>
      <c r="E7" s="51">
        <f>C7-D7</f>
        <v>10740</v>
      </c>
      <c r="F7" s="49" t="s">
        <v>52</v>
      </c>
      <c r="G7" s="16" t="s">
        <v>3</v>
      </c>
      <c r="H7" s="29" t="s">
        <v>63</v>
      </c>
      <c r="I7" s="47">
        <v>40000</v>
      </c>
      <c r="J7" s="47">
        <v>17888</v>
      </c>
      <c r="K7" s="62">
        <f t="shared" si="1"/>
        <v>22112</v>
      </c>
      <c r="L7" s="63">
        <f t="shared" si="2"/>
        <v>0.55279999999999996</v>
      </c>
      <c r="M7" s="64" t="s">
        <v>64</v>
      </c>
    </row>
    <row r="8" spans="1:13" x14ac:dyDescent="0.25">
      <c r="A8" s="5" t="s">
        <v>44</v>
      </c>
      <c r="C8" s="12"/>
      <c r="D8" s="12">
        <v>3118.33</v>
      </c>
      <c r="E8" s="50">
        <f t="shared" si="0"/>
        <v>-3118.33</v>
      </c>
      <c r="G8" s="5" t="s">
        <v>4</v>
      </c>
      <c r="H8" s="29" t="s">
        <v>45</v>
      </c>
      <c r="I8" s="47">
        <v>3000</v>
      </c>
      <c r="J8" s="47">
        <v>3165</v>
      </c>
      <c r="K8" s="65">
        <f t="shared" si="1"/>
        <v>-165</v>
      </c>
      <c r="L8" s="63">
        <f t="shared" si="2"/>
        <v>-5.5E-2</v>
      </c>
      <c r="M8" t="s">
        <v>65</v>
      </c>
    </row>
    <row r="9" spans="1:13" x14ac:dyDescent="0.25">
      <c r="A9" s="5" t="s">
        <v>5</v>
      </c>
      <c r="B9" s="29"/>
      <c r="C9" s="12">
        <v>0</v>
      </c>
      <c r="D9" s="12">
        <v>558</v>
      </c>
      <c r="E9" s="50">
        <f t="shared" si="0"/>
        <v>-558</v>
      </c>
      <c r="G9" s="5" t="s">
        <v>5</v>
      </c>
      <c r="H9" s="29" t="s">
        <v>59</v>
      </c>
      <c r="I9" s="47">
        <v>2000</v>
      </c>
      <c r="J9" s="47">
        <v>1021</v>
      </c>
      <c r="K9" s="62">
        <f t="shared" si="1"/>
        <v>979</v>
      </c>
      <c r="L9" s="63">
        <f t="shared" si="2"/>
        <v>0.48949999999999999</v>
      </c>
    </row>
    <row r="10" spans="1:13" x14ac:dyDescent="0.25">
      <c r="A10" s="5" t="s">
        <v>14</v>
      </c>
      <c r="B10" s="29" t="s">
        <v>46</v>
      </c>
      <c r="C10" s="12">
        <v>11000</v>
      </c>
      <c r="D10" s="12">
        <v>11133</v>
      </c>
      <c r="E10" s="50">
        <f t="shared" si="0"/>
        <v>-133</v>
      </c>
      <c r="G10" s="5" t="s">
        <v>14</v>
      </c>
      <c r="H10" s="29" t="s">
        <v>46</v>
      </c>
      <c r="I10" s="47">
        <v>11000</v>
      </c>
      <c r="J10" s="47">
        <v>9872</v>
      </c>
      <c r="K10" s="62">
        <f t="shared" si="1"/>
        <v>1128</v>
      </c>
      <c r="L10" s="63">
        <f t="shared" si="2"/>
        <v>0.10254545454545455</v>
      </c>
    </row>
    <row r="11" spans="1:13" x14ac:dyDescent="0.25">
      <c r="A11" s="5" t="s">
        <v>40</v>
      </c>
      <c r="B11" s="29" t="s">
        <v>47</v>
      </c>
      <c r="C11" s="12">
        <v>5000</v>
      </c>
      <c r="D11" s="12">
        <v>4310</v>
      </c>
      <c r="E11" s="6">
        <f t="shared" si="0"/>
        <v>690</v>
      </c>
      <c r="G11" s="5" t="s">
        <v>56</v>
      </c>
      <c r="H11" s="29" t="s">
        <v>41</v>
      </c>
      <c r="I11" s="47">
        <v>15000</v>
      </c>
      <c r="J11" s="47">
        <v>7350</v>
      </c>
      <c r="K11" s="62">
        <f t="shared" si="1"/>
        <v>7650</v>
      </c>
      <c r="L11" s="63">
        <f t="shared" si="2"/>
        <v>0.51</v>
      </c>
      <c r="M11" t="s">
        <v>66</v>
      </c>
    </row>
    <row r="12" spans="1:13" x14ac:dyDescent="0.25">
      <c r="A12" s="5" t="s">
        <v>15</v>
      </c>
      <c r="B12" s="29"/>
      <c r="C12" s="47"/>
      <c r="D12" s="47">
        <v>3118.33</v>
      </c>
      <c r="E12" s="50">
        <f t="shared" si="0"/>
        <v>-3118.33</v>
      </c>
      <c r="G12" s="5" t="s">
        <v>15</v>
      </c>
      <c r="H12" s="29" t="s">
        <v>45</v>
      </c>
      <c r="I12" s="47">
        <v>3000</v>
      </c>
      <c r="J12" s="47">
        <v>2734</v>
      </c>
      <c r="K12" s="62">
        <f t="shared" si="1"/>
        <v>266</v>
      </c>
      <c r="L12" s="63">
        <f t="shared" si="2"/>
        <v>8.8666666666666671E-2</v>
      </c>
    </row>
    <row r="13" spans="1:13" x14ac:dyDescent="0.25">
      <c r="A13" s="5" t="s">
        <v>6</v>
      </c>
      <c r="B13" s="29" t="s">
        <v>41</v>
      </c>
      <c r="C13" s="12">
        <v>10000</v>
      </c>
      <c r="D13" s="12">
        <v>5470</v>
      </c>
      <c r="E13" s="6">
        <f t="shared" si="0"/>
        <v>4530</v>
      </c>
      <c r="G13" s="5" t="s">
        <v>6</v>
      </c>
      <c r="H13" s="29" t="s">
        <v>41</v>
      </c>
      <c r="I13" s="47">
        <v>10000</v>
      </c>
      <c r="J13" s="47">
        <v>4899</v>
      </c>
      <c r="K13" s="62">
        <f t="shared" si="1"/>
        <v>5101</v>
      </c>
      <c r="L13" s="63">
        <f t="shared" si="2"/>
        <v>0.5101</v>
      </c>
    </row>
    <row r="14" spans="1:13" x14ac:dyDescent="0.25">
      <c r="A14" s="5"/>
      <c r="B14" s="29"/>
      <c r="C14" s="47"/>
      <c r="D14" s="47"/>
      <c r="E14" s="52"/>
      <c r="G14" s="5" t="s">
        <v>67</v>
      </c>
      <c r="H14" s="29" t="s">
        <v>68</v>
      </c>
      <c r="I14" s="47">
        <v>10000</v>
      </c>
      <c r="J14" s="47">
        <v>9860</v>
      </c>
      <c r="K14" s="62">
        <f t="shared" si="1"/>
        <v>140</v>
      </c>
      <c r="L14" s="63">
        <f t="shared" si="2"/>
        <v>1.4E-2</v>
      </c>
    </row>
    <row r="15" spans="1:13" x14ac:dyDescent="0.25">
      <c r="A15" s="5" t="s">
        <v>7</v>
      </c>
      <c r="B15" s="29"/>
      <c r="C15" s="47"/>
      <c r="D15" s="47">
        <v>3118.33</v>
      </c>
      <c r="E15" s="50">
        <f t="shared" si="0"/>
        <v>-3118.33</v>
      </c>
      <c r="G15" s="5" t="s">
        <v>7</v>
      </c>
      <c r="H15" s="29" t="s">
        <v>45</v>
      </c>
      <c r="I15" s="47">
        <v>3000</v>
      </c>
      <c r="J15" s="47">
        <v>2729</v>
      </c>
      <c r="K15" s="62">
        <f t="shared" si="1"/>
        <v>271</v>
      </c>
      <c r="L15" s="63">
        <f t="shared" si="2"/>
        <v>9.0333333333333335E-2</v>
      </c>
    </row>
    <row r="16" spans="1:13" x14ac:dyDescent="0.25">
      <c r="A16" s="5" t="s">
        <v>8</v>
      </c>
      <c r="B16" s="29" t="s">
        <v>45</v>
      </c>
      <c r="C16" s="12">
        <v>5000</v>
      </c>
      <c r="D16" s="12">
        <v>5470</v>
      </c>
      <c r="E16" s="50">
        <f t="shared" si="0"/>
        <v>-470</v>
      </c>
      <c r="G16" s="5" t="s">
        <v>8</v>
      </c>
      <c r="H16" s="29" t="s">
        <v>45</v>
      </c>
      <c r="I16" s="47">
        <v>6000</v>
      </c>
      <c r="J16" s="47">
        <v>4491</v>
      </c>
      <c r="K16" s="62">
        <f t="shared" si="1"/>
        <v>1509</v>
      </c>
      <c r="L16" s="63">
        <f t="shared" si="2"/>
        <v>0.2515</v>
      </c>
    </row>
    <row r="17" spans="1:13" x14ac:dyDescent="0.25">
      <c r="A17" s="5" t="s">
        <v>24</v>
      </c>
      <c r="B17" s="30" t="s">
        <v>42</v>
      </c>
      <c r="C17" s="12">
        <v>50000</v>
      </c>
      <c r="D17" s="260">
        <v>35621</v>
      </c>
      <c r="E17" s="261">
        <f>(C17+C18)-D17</f>
        <v>17379</v>
      </c>
      <c r="G17" s="5" t="s">
        <v>24</v>
      </c>
      <c r="H17" s="30" t="s">
        <v>69</v>
      </c>
      <c r="I17" s="47">
        <v>50000</v>
      </c>
      <c r="J17" s="260">
        <v>31276</v>
      </c>
      <c r="K17" s="259">
        <f>I17:I18-J17</f>
        <v>18724</v>
      </c>
      <c r="L17" s="63">
        <f t="shared" si="2"/>
        <v>0.37447999999999998</v>
      </c>
    </row>
    <row r="18" spans="1:13" x14ac:dyDescent="0.25">
      <c r="A18" s="11" t="s">
        <v>25</v>
      </c>
      <c r="B18" s="30" t="s">
        <v>48</v>
      </c>
      <c r="C18" s="12">
        <v>3000</v>
      </c>
      <c r="D18" s="260"/>
      <c r="E18" s="261"/>
      <c r="G18" s="11" t="s">
        <v>25</v>
      </c>
      <c r="H18" s="30" t="s">
        <v>63</v>
      </c>
      <c r="I18" s="47">
        <v>2500</v>
      </c>
      <c r="J18" s="260"/>
      <c r="K18" s="259"/>
      <c r="L18" s="63">
        <f t="shared" si="2"/>
        <v>0</v>
      </c>
    </row>
    <row r="19" spans="1:13" x14ac:dyDescent="0.25">
      <c r="A19" s="5" t="s">
        <v>10</v>
      </c>
      <c r="B19" s="29" t="s">
        <v>41</v>
      </c>
      <c r="C19" s="12">
        <v>15000</v>
      </c>
      <c r="D19" s="12">
        <v>7855</v>
      </c>
      <c r="E19" s="6">
        <f t="shared" si="0"/>
        <v>7145</v>
      </c>
      <c r="G19" s="5" t="s">
        <v>10</v>
      </c>
      <c r="H19" s="29" t="s">
        <v>63</v>
      </c>
      <c r="I19" s="47">
        <v>6500</v>
      </c>
      <c r="J19" s="47">
        <v>752</v>
      </c>
      <c r="K19" s="62">
        <f t="shared" si="1"/>
        <v>5748</v>
      </c>
      <c r="L19" s="63">
        <f t="shared" si="2"/>
        <v>0.88430769230769235</v>
      </c>
      <c r="M19" t="s">
        <v>70</v>
      </c>
    </row>
    <row r="20" spans="1:13" x14ac:dyDescent="0.25">
      <c r="A20" s="5" t="s">
        <v>17</v>
      </c>
      <c r="B20" s="29" t="s">
        <v>50</v>
      </c>
      <c r="C20" s="12">
        <v>2500</v>
      </c>
      <c r="D20" s="12">
        <v>2725</v>
      </c>
      <c r="E20" s="50">
        <f t="shared" si="0"/>
        <v>-225</v>
      </c>
      <c r="G20" s="5" t="s">
        <v>17</v>
      </c>
      <c r="H20" s="29" t="s">
        <v>71</v>
      </c>
      <c r="I20" s="47">
        <v>500</v>
      </c>
      <c r="J20" s="47">
        <v>2787</v>
      </c>
      <c r="K20" s="65">
        <f t="shared" si="1"/>
        <v>-2287</v>
      </c>
      <c r="L20" s="63">
        <f t="shared" si="2"/>
        <v>-4.5739999999999998</v>
      </c>
      <c r="M20" t="s">
        <v>72</v>
      </c>
    </row>
    <row r="21" spans="1:13" x14ac:dyDescent="0.25">
      <c r="A21" s="5" t="s">
        <v>29</v>
      </c>
      <c r="B21" s="29" t="s">
        <v>43</v>
      </c>
      <c r="C21" s="13">
        <v>750</v>
      </c>
      <c r="D21" s="45">
        <v>615</v>
      </c>
      <c r="E21" s="51">
        <f t="shared" si="0"/>
        <v>135</v>
      </c>
      <c r="G21" s="5" t="s">
        <v>29</v>
      </c>
      <c r="H21" s="29" t="s">
        <v>73</v>
      </c>
      <c r="I21" s="47">
        <v>750</v>
      </c>
      <c r="L21" s="63">
        <f t="shared" si="2"/>
        <v>0</v>
      </c>
    </row>
    <row r="22" spans="1:13" ht="15.75" thickBot="1" x14ac:dyDescent="0.3">
      <c r="C22" s="17">
        <f>SUM(C4:C21)</f>
        <v>130250</v>
      </c>
      <c r="D22" s="17">
        <f>SUM(D4:D20)</f>
        <v>103663.99</v>
      </c>
      <c r="E22" s="54">
        <f>SUM(E4:E21)</f>
        <v>25971.010000000002</v>
      </c>
      <c r="I22" s="17">
        <f>SUM(I4:I21)</f>
        <v>171250</v>
      </c>
      <c r="J22" s="17">
        <f>SUM(J4:J20)</f>
        <v>104250</v>
      </c>
      <c r="K22" s="17">
        <f>+I22-J22</f>
        <v>67000</v>
      </c>
      <c r="L22" s="66"/>
    </row>
    <row r="23" spans="1:13" ht="18.75" x14ac:dyDescent="0.3">
      <c r="F23" s="67"/>
    </row>
  </sheetData>
  <mergeCells count="5">
    <mergeCell ref="K17:K18"/>
    <mergeCell ref="D17:D18"/>
    <mergeCell ref="E17:E18"/>
    <mergeCell ref="A1:E1"/>
    <mergeCell ref="J17:J18"/>
  </mergeCells>
  <pageMargins left="0.7" right="0.7" top="0.75" bottom="0.75" header="0.3" footer="0.3"/>
  <pageSetup scale="56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78979-FDB2-483F-B1BB-B67270E1CB10}">
  <dimension ref="A1:G38"/>
  <sheetViews>
    <sheetView tabSelected="1" workbookViewId="0">
      <selection activeCell="E21" sqref="E21"/>
    </sheetView>
  </sheetViews>
  <sheetFormatPr defaultRowHeight="15" x14ac:dyDescent="0.25"/>
  <cols>
    <col min="1" max="1" width="27.140625" style="200" customWidth="1"/>
    <col min="2" max="2" width="35.140625" style="251" customWidth="1"/>
    <col min="3" max="4" width="11.7109375" style="200" customWidth="1"/>
    <col min="5" max="6" width="12.7109375" style="200" customWidth="1"/>
    <col min="7" max="7" width="28.5703125" style="209" customWidth="1"/>
    <col min="8" max="8" width="4.140625" style="200" customWidth="1"/>
    <col min="9" max="16384" width="9.140625" style="200"/>
  </cols>
  <sheetData>
    <row r="1" spans="1:7" s="227" customFormat="1" ht="45" x14ac:dyDescent="0.25">
      <c r="A1" s="224" t="s">
        <v>150</v>
      </c>
      <c r="B1" s="224" t="s">
        <v>151</v>
      </c>
      <c r="C1" s="225" t="s">
        <v>152</v>
      </c>
      <c r="D1" s="224" t="s">
        <v>153</v>
      </c>
      <c r="E1" s="224" t="s">
        <v>154</v>
      </c>
      <c r="F1" s="224" t="s">
        <v>155</v>
      </c>
      <c r="G1" s="226" t="s">
        <v>28</v>
      </c>
    </row>
    <row r="2" spans="1:7" x14ac:dyDescent="0.25">
      <c r="A2" s="228" t="s">
        <v>156</v>
      </c>
      <c r="B2" s="229" t="s">
        <v>157</v>
      </c>
      <c r="C2" s="230">
        <v>500</v>
      </c>
      <c r="D2" s="231">
        <v>500</v>
      </c>
      <c r="E2" s="231"/>
      <c r="F2" s="231"/>
      <c r="G2" s="232"/>
    </row>
    <row r="3" spans="1:7" x14ac:dyDescent="0.25">
      <c r="A3" s="233" t="s">
        <v>158</v>
      </c>
      <c r="B3" s="234" t="s">
        <v>159</v>
      </c>
      <c r="C3" s="230">
        <v>4000</v>
      </c>
      <c r="D3" s="231">
        <v>4000</v>
      </c>
      <c r="E3" s="231"/>
      <c r="F3" s="231"/>
      <c r="G3" s="232"/>
    </row>
    <row r="4" spans="1:7" x14ac:dyDescent="0.25">
      <c r="A4" s="233" t="s">
        <v>160</v>
      </c>
      <c r="B4" s="234" t="s">
        <v>159</v>
      </c>
      <c r="C4" s="230">
        <v>2000</v>
      </c>
      <c r="D4" s="231">
        <v>2000</v>
      </c>
      <c r="E4" s="231">
        <v>2000</v>
      </c>
      <c r="F4" s="231"/>
      <c r="G4" s="232"/>
    </row>
    <row r="5" spans="1:7" x14ac:dyDescent="0.25">
      <c r="A5" s="233" t="s">
        <v>161</v>
      </c>
      <c r="B5" s="234" t="s">
        <v>159</v>
      </c>
      <c r="C5" s="230">
        <v>2000</v>
      </c>
      <c r="D5" s="231">
        <v>2000</v>
      </c>
      <c r="E5" s="231">
        <v>2000</v>
      </c>
      <c r="F5" s="231"/>
      <c r="G5" s="232" t="s">
        <v>162</v>
      </c>
    </row>
    <row r="6" spans="1:7" x14ac:dyDescent="0.25">
      <c r="A6" s="233" t="s">
        <v>163</v>
      </c>
      <c r="B6" s="229" t="s">
        <v>164</v>
      </c>
      <c r="C6" s="230"/>
      <c r="D6" s="231"/>
      <c r="E6" s="231"/>
      <c r="F6" s="231"/>
      <c r="G6" s="232"/>
    </row>
    <row r="7" spans="1:7" ht="30" x14ac:dyDescent="0.25">
      <c r="A7" s="235" t="s">
        <v>61</v>
      </c>
      <c r="B7" s="229" t="s">
        <v>165</v>
      </c>
      <c r="C7" s="230">
        <v>6000</v>
      </c>
      <c r="D7" s="231">
        <v>7000</v>
      </c>
      <c r="E7" s="231">
        <v>0</v>
      </c>
      <c r="F7" s="231"/>
      <c r="G7" s="232"/>
    </row>
    <row r="8" spans="1:7" x14ac:dyDescent="0.25">
      <c r="A8" s="233" t="s">
        <v>166</v>
      </c>
      <c r="B8" s="234" t="s">
        <v>159</v>
      </c>
      <c r="C8" s="230">
        <v>5000</v>
      </c>
      <c r="D8" s="231">
        <v>5000</v>
      </c>
      <c r="E8" s="231"/>
      <c r="F8" s="231"/>
      <c r="G8" s="232" t="s">
        <v>167</v>
      </c>
    </row>
    <row r="9" spans="1:7" ht="45" x14ac:dyDescent="0.25">
      <c r="A9" s="233" t="s">
        <v>59</v>
      </c>
      <c r="B9" s="229" t="s">
        <v>168</v>
      </c>
      <c r="C9" s="230">
        <v>1000</v>
      </c>
      <c r="D9" s="231">
        <v>15000</v>
      </c>
      <c r="E9" s="231">
        <v>0</v>
      </c>
      <c r="F9" s="231"/>
      <c r="G9" s="232"/>
    </row>
    <row r="10" spans="1:7" ht="30" x14ac:dyDescent="0.25">
      <c r="A10" s="236" t="s">
        <v>169</v>
      </c>
      <c r="B10" s="237" t="s">
        <v>170</v>
      </c>
      <c r="C10" s="230"/>
      <c r="D10" s="238"/>
      <c r="E10" s="238"/>
      <c r="F10" s="238"/>
      <c r="G10" s="232" t="s">
        <v>162</v>
      </c>
    </row>
    <row r="11" spans="1:7" x14ac:dyDescent="0.25">
      <c r="A11" s="228" t="s">
        <v>50</v>
      </c>
      <c r="B11" s="229" t="s">
        <v>171</v>
      </c>
      <c r="C11" s="230"/>
      <c r="D11" s="231"/>
      <c r="E11" s="231">
        <v>3500</v>
      </c>
      <c r="F11" s="231"/>
      <c r="G11" s="232"/>
    </row>
    <row r="12" spans="1:7" x14ac:dyDescent="0.25">
      <c r="A12" s="228" t="s">
        <v>172</v>
      </c>
      <c r="B12" s="229" t="s">
        <v>173</v>
      </c>
      <c r="C12" s="230">
        <v>50000</v>
      </c>
      <c r="D12" s="231">
        <v>50000</v>
      </c>
      <c r="E12" s="231">
        <v>50000</v>
      </c>
      <c r="F12" s="231"/>
      <c r="G12" s="232" t="s">
        <v>174</v>
      </c>
    </row>
    <row r="13" spans="1:7" x14ac:dyDescent="0.25">
      <c r="A13" s="233" t="s">
        <v>175</v>
      </c>
      <c r="B13" s="234" t="s">
        <v>176</v>
      </c>
      <c r="C13" s="230">
        <v>5000</v>
      </c>
      <c r="D13" s="231">
        <v>30000</v>
      </c>
      <c r="E13" s="231">
        <v>25000</v>
      </c>
      <c r="F13" s="231"/>
      <c r="G13" s="232"/>
    </row>
    <row r="14" spans="1:7" x14ac:dyDescent="0.25">
      <c r="A14" s="233" t="s">
        <v>177</v>
      </c>
      <c r="B14" s="234" t="s">
        <v>178</v>
      </c>
      <c r="C14" s="230">
        <v>2000</v>
      </c>
      <c r="D14" s="231">
        <v>5000</v>
      </c>
      <c r="E14" s="231">
        <v>5000</v>
      </c>
      <c r="F14" s="231"/>
      <c r="G14" s="232"/>
    </row>
    <row r="15" spans="1:7" x14ac:dyDescent="0.25">
      <c r="A15" s="235" t="s">
        <v>179</v>
      </c>
      <c r="B15" s="239" t="s">
        <v>159</v>
      </c>
      <c r="C15" s="240">
        <v>2000</v>
      </c>
      <c r="D15" s="241">
        <v>0</v>
      </c>
      <c r="E15" s="231">
        <v>2000</v>
      </c>
      <c r="F15" s="241"/>
      <c r="G15" s="232"/>
    </row>
    <row r="16" spans="1:7" x14ac:dyDescent="0.25">
      <c r="A16" s="228" t="s">
        <v>180</v>
      </c>
      <c r="B16" s="229" t="s">
        <v>181</v>
      </c>
      <c r="C16" s="230"/>
      <c r="D16" s="231">
        <v>500</v>
      </c>
      <c r="E16" s="288"/>
      <c r="F16" s="231"/>
      <c r="G16" s="232"/>
    </row>
    <row r="17" spans="1:7" x14ac:dyDescent="0.25">
      <c r="A17" s="233" t="s">
        <v>182</v>
      </c>
      <c r="B17" s="234" t="s">
        <v>159</v>
      </c>
      <c r="C17" s="230">
        <v>5000</v>
      </c>
      <c r="D17" s="231">
        <v>5000</v>
      </c>
      <c r="E17" s="231"/>
      <c r="F17" s="231"/>
      <c r="G17" s="232"/>
    </row>
    <row r="18" spans="1:7" x14ac:dyDescent="0.25">
      <c r="A18" s="233" t="s">
        <v>183</v>
      </c>
      <c r="B18" s="234" t="s">
        <v>159</v>
      </c>
      <c r="C18" s="230">
        <v>4000</v>
      </c>
      <c r="D18" s="231">
        <v>0</v>
      </c>
      <c r="E18" s="231"/>
      <c r="F18" s="231"/>
      <c r="G18" s="232"/>
    </row>
    <row r="19" spans="1:7" ht="30" x14ac:dyDescent="0.25">
      <c r="A19" s="236" t="s">
        <v>184</v>
      </c>
      <c r="B19" s="237" t="s">
        <v>185</v>
      </c>
      <c r="C19" s="230">
        <v>500</v>
      </c>
      <c r="D19" s="231">
        <v>0</v>
      </c>
      <c r="E19" s="231"/>
      <c r="F19" s="231"/>
      <c r="G19" s="232"/>
    </row>
    <row r="20" spans="1:7" x14ac:dyDescent="0.25">
      <c r="A20" s="233" t="s">
        <v>186</v>
      </c>
      <c r="B20" s="234" t="s">
        <v>159</v>
      </c>
      <c r="C20" s="242">
        <v>0</v>
      </c>
      <c r="D20" s="243"/>
      <c r="E20" s="243"/>
      <c r="F20" s="243"/>
      <c r="G20" s="232"/>
    </row>
    <row r="21" spans="1:7" x14ac:dyDescent="0.25">
      <c r="A21" s="233" t="s">
        <v>187</v>
      </c>
      <c r="B21" s="234" t="s">
        <v>159</v>
      </c>
      <c r="C21" s="230">
        <v>0</v>
      </c>
      <c r="D21" s="231">
        <v>4000</v>
      </c>
      <c r="E21" s="231">
        <v>6000</v>
      </c>
      <c r="F21" s="231"/>
      <c r="G21" s="232"/>
    </row>
    <row r="22" spans="1:7" x14ac:dyDescent="0.25">
      <c r="A22" s="233" t="s">
        <v>188</v>
      </c>
      <c r="B22" s="229" t="s">
        <v>189</v>
      </c>
      <c r="C22" s="230"/>
      <c r="D22" s="231"/>
      <c r="E22" s="231">
        <v>1500</v>
      </c>
      <c r="F22" s="231"/>
      <c r="G22" s="232"/>
    </row>
    <row r="23" spans="1:7" x14ac:dyDescent="0.25">
      <c r="A23" s="233" t="s">
        <v>190</v>
      </c>
      <c r="B23" s="234" t="s">
        <v>159</v>
      </c>
      <c r="C23" s="230">
        <v>6000</v>
      </c>
      <c r="D23" s="231">
        <v>6000</v>
      </c>
      <c r="E23" s="231">
        <v>4000</v>
      </c>
      <c r="F23" s="231"/>
      <c r="G23" s="232"/>
    </row>
    <row r="24" spans="1:7" ht="45" x14ac:dyDescent="0.25">
      <c r="A24" s="236" t="s">
        <v>191</v>
      </c>
      <c r="B24" s="239" t="s">
        <v>192</v>
      </c>
      <c r="C24" s="240">
        <v>10000</v>
      </c>
      <c r="D24" s="241">
        <v>10000</v>
      </c>
      <c r="E24" s="241"/>
      <c r="F24" s="241"/>
      <c r="G24" s="244" t="s">
        <v>193</v>
      </c>
    </row>
    <row r="25" spans="1:7" ht="30" x14ac:dyDescent="0.25">
      <c r="A25" s="236" t="s">
        <v>45</v>
      </c>
      <c r="B25" s="229" t="s">
        <v>194</v>
      </c>
      <c r="C25" s="245">
        <v>15000</v>
      </c>
      <c r="D25" s="241">
        <v>15000</v>
      </c>
      <c r="E25" s="241">
        <v>5000</v>
      </c>
      <c r="F25" s="241"/>
      <c r="G25" s="232"/>
    </row>
    <row r="26" spans="1:7" x14ac:dyDescent="0.25">
      <c r="A26" s="246" t="s">
        <v>195</v>
      </c>
      <c r="B26" s="239" t="s">
        <v>159</v>
      </c>
      <c r="C26" s="240">
        <v>2000</v>
      </c>
      <c r="D26" s="241">
        <v>2000</v>
      </c>
      <c r="E26" s="241">
        <v>2000</v>
      </c>
      <c r="F26" s="241"/>
      <c r="G26" s="232"/>
    </row>
    <row r="27" spans="1:7" x14ac:dyDescent="0.25">
      <c r="A27" s="235" t="s">
        <v>71</v>
      </c>
      <c r="B27" s="239" t="s">
        <v>196</v>
      </c>
      <c r="C27" s="230">
        <v>500</v>
      </c>
      <c r="D27" s="231">
        <v>500</v>
      </c>
      <c r="E27" s="231"/>
      <c r="F27" s="231"/>
      <c r="G27" s="232"/>
    </row>
    <row r="28" spans="1:7" x14ac:dyDescent="0.25">
      <c r="A28" s="228" t="s">
        <v>46</v>
      </c>
      <c r="B28" s="229" t="s">
        <v>55</v>
      </c>
      <c r="C28" s="230">
        <v>11000</v>
      </c>
      <c r="D28" s="231">
        <v>11000</v>
      </c>
      <c r="E28" s="231">
        <v>11000</v>
      </c>
      <c r="F28" s="231"/>
      <c r="G28" s="232"/>
    </row>
    <row r="29" spans="1:7" x14ac:dyDescent="0.25">
      <c r="A29" s="235" t="s">
        <v>197</v>
      </c>
      <c r="B29" s="239" t="s">
        <v>198</v>
      </c>
      <c r="C29" s="230">
        <v>3500</v>
      </c>
      <c r="D29" s="231">
        <v>3500</v>
      </c>
      <c r="E29" s="231">
        <v>3500</v>
      </c>
      <c r="F29" s="231"/>
      <c r="G29" s="232"/>
    </row>
    <row r="30" spans="1:7" ht="30" x14ac:dyDescent="0.25">
      <c r="A30" s="233" t="s">
        <v>199</v>
      </c>
      <c r="B30" s="234" t="s">
        <v>159</v>
      </c>
      <c r="C30" s="230">
        <v>2000</v>
      </c>
      <c r="D30" s="231"/>
      <c r="E30" s="231">
        <v>5000</v>
      </c>
      <c r="F30" s="231"/>
      <c r="G30" s="232" t="s">
        <v>162</v>
      </c>
    </row>
    <row r="31" spans="1:7" x14ac:dyDescent="0.25">
      <c r="A31" s="235" t="s">
        <v>200</v>
      </c>
      <c r="B31" s="229" t="s">
        <v>201</v>
      </c>
      <c r="C31" s="240">
        <v>1000</v>
      </c>
      <c r="D31" s="241">
        <v>1750</v>
      </c>
      <c r="E31" s="241">
        <v>1750</v>
      </c>
      <c r="F31" s="241"/>
      <c r="G31" s="232"/>
    </row>
    <row r="32" spans="1:7" x14ac:dyDescent="0.25">
      <c r="A32" s="233" t="s">
        <v>202</v>
      </c>
      <c r="B32" s="234" t="s">
        <v>159</v>
      </c>
      <c r="C32" s="230"/>
      <c r="D32" s="231"/>
      <c r="E32" s="231"/>
      <c r="F32" s="231"/>
      <c r="G32" s="232"/>
    </row>
    <row r="33" spans="1:7" x14ac:dyDescent="0.25">
      <c r="A33" s="233" t="s">
        <v>203</v>
      </c>
      <c r="B33" s="234" t="s">
        <v>159</v>
      </c>
      <c r="C33" s="230"/>
      <c r="D33" s="231">
        <v>2500</v>
      </c>
      <c r="E33" s="231">
        <v>4000</v>
      </c>
      <c r="F33" s="231"/>
      <c r="G33" s="232"/>
    </row>
    <row r="34" spans="1:7" x14ac:dyDescent="0.25">
      <c r="A34" s="247"/>
      <c r="B34" s="248" t="s">
        <v>26</v>
      </c>
      <c r="C34" s="249">
        <f>SUM(C2:C33)</f>
        <v>140000</v>
      </c>
      <c r="D34" s="250">
        <f>SUM(D2:D33)</f>
        <v>182250</v>
      </c>
      <c r="E34" s="250">
        <f>SUM(E2:E33)</f>
        <v>133250</v>
      </c>
      <c r="F34" s="250">
        <f>SUM(F2:F33)</f>
        <v>0</v>
      </c>
    </row>
    <row r="35" spans="1:7" x14ac:dyDescent="0.25">
      <c r="D35" s="252"/>
      <c r="E35" s="252"/>
      <c r="F35" s="252"/>
    </row>
    <row r="36" spans="1:7" x14ac:dyDescent="0.25">
      <c r="B36" s="253" t="s">
        <v>91</v>
      </c>
      <c r="D36" s="252"/>
      <c r="E36" s="252"/>
      <c r="F36" s="252"/>
    </row>
    <row r="37" spans="1:7" x14ac:dyDescent="0.25">
      <c r="D37" s="252"/>
      <c r="E37" s="252"/>
      <c r="F37" s="252"/>
    </row>
    <row r="38" spans="1:7" x14ac:dyDescent="0.25">
      <c r="D38" s="252"/>
      <c r="E38" s="252"/>
      <c r="F38" s="252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DDD84-3AC5-4E82-BF8B-E2D32CABF2B2}">
  <sheetPr>
    <pageSetUpPr fitToPage="1"/>
  </sheetPr>
  <dimension ref="A1:G18"/>
  <sheetViews>
    <sheetView workbookViewId="0">
      <selection activeCell="A25" sqref="A25"/>
    </sheetView>
  </sheetViews>
  <sheetFormatPr defaultRowHeight="15" x14ac:dyDescent="0.25"/>
  <cols>
    <col min="1" max="1" width="53.140625" style="200" bestFit="1" customWidth="1"/>
    <col min="2" max="2" width="8.5703125" style="200" customWidth="1"/>
    <col min="3" max="16384" width="9.140625" style="200"/>
  </cols>
  <sheetData>
    <row r="1" spans="1:7" x14ac:dyDescent="0.25">
      <c r="A1" s="198" t="s">
        <v>54</v>
      </c>
      <c r="B1" s="198"/>
      <c r="C1" s="199"/>
      <c r="D1" s="199"/>
      <c r="E1" s="199"/>
      <c r="F1" s="199"/>
    </row>
    <row r="3" spans="1:7" x14ac:dyDescent="0.25">
      <c r="A3" s="55" t="s">
        <v>0</v>
      </c>
      <c r="B3" s="40">
        <v>2017</v>
      </c>
      <c r="C3" s="56">
        <v>2016</v>
      </c>
      <c r="D3" s="56">
        <v>2015</v>
      </c>
      <c r="E3" s="56">
        <v>2014</v>
      </c>
      <c r="F3" s="56">
        <v>2013</v>
      </c>
      <c r="G3" s="56">
        <v>2012</v>
      </c>
    </row>
    <row r="4" spans="1:7" x14ac:dyDescent="0.25">
      <c r="A4" s="57" t="s">
        <v>3</v>
      </c>
      <c r="B4" s="58">
        <v>130</v>
      </c>
      <c r="C4" s="58">
        <v>115</v>
      </c>
      <c r="D4" s="201">
        <v>109</v>
      </c>
      <c r="E4" s="201">
        <v>173</v>
      </c>
      <c r="F4" s="201">
        <v>130</v>
      </c>
      <c r="G4" s="201">
        <v>148</v>
      </c>
    </row>
    <row r="5" spans="1:7" x14ac:dyDescent="0.25">
      <c r="A5" s="57" t="s">
        <v>4</v>
      </c>
      <c r="B5" s="58">
        <v>75</v>
      </c>
      <c r="C5" s="58">
        <v>74</v>
      </c>
      <c r="D5" s="201">
        <v>62</v>
      </c>
      <c r="E5" s="201">
        <v>68</v>
      </c>
      <c r="F5" s="201">
        <v>61</v>
      </c>
      <c r="G5" s="201">
        <v>66</v>
      </c>
    </row>
    <row r="6" spans="1:7" x14ac:dyDescent="0.25">
      <c r="A6" s="57" t="s">
        <v>55</v>
      </c>
      <c r="B6" s="58">
        <v>120</v>
      </c>
      <c r="C6" s="58">
        <v>130</v>
      </c>
      <c r="D6" s="201">
        <v>128</v>
      </c>
      <c r="E6" s="201">
        <v>137</v>
      </c>
      <c r="F6" s="201">
        <v>122</v>
      </c>
      <c r="G6" s="201">
        <v>122</v>
      </c>
    </row>
    <row r="7" spans="1:7" x14ac:dyDescent="0.25">
      <c r="A7" s="57" t="s">
        <v>56</v>
      </c>
      <c r="B7" s="58"/>
      <c r="C7" s="58">
        <v>135</v>
      </c>
      <c r="D7" s="201" t="s">
        <v>57</v>
      </c>
      <c r="E7" s="201" t="s">
        <v>57</v>
      </c>
      <c r="F7" s="201" t="s">
        <v>57</v>
      </c>
      <c r="G7" s="201" t="s">
        <v>57</v>
      </c>
    </row>
    <row r="8" spans="1:7" x14ac:dyDescent="0.25">
      <c r="A8" s="57" t="s">
        <v>30</v>
      </c>
      <c r="B8" s="58">
        <v>122</v>
      </c>
      <c r="C8" s="58"/>
      <c r="D8" s="201"/>
      <c r="E8" s="201"/>
      <c r="F8" s="201"/>
      <c r="G8" s="201"/>
    </row>
    <row r="9" spans="1:7" x14ac:dyDescent="0.25">
      <c r="A9" s="57" t="s">
        <v>15</v>
      </c>
      <c r="B9" s="58">
        <v>64</v>
      </c>
      <c r="C9" s="58">
        <v>62</v>
      </c>
      <c r="D9" s="201">
        <v>57</v>
      </c>
      <c r="E9" s="201">
        <v>61</v>
      </c>
      <c r="F9" s="201">
        <v>59</v>
      </c>
      <c r="G9" s="201">
        <v>74</v>
      </c>
    </row>
    <row r="10" spans="1:7" x14ac:dyDescent="0.25">
      <c r="A10" s="57" t="s">
        <v>6</v>
      </c>
      <c r="B10" s="58">
        <v>83</v>
      </c>
      <c r="C10" s="58">
        <v>76</v>
      </c>
      <c r="D10" s="201">
        <v>75</v>
      </c>
      <c r="E10" s="201">
        <v>58</v>
      </c>
      <c r="F10" s="201">
        <v>89</v>
      </c>
      <c r="G10" s="201">
        <v>78</v>
      </c>
    </row>
    <row r="11" spans="1:7" x14ac:dyDescent="0.25">
      <c r="A11" s="57" t="s">
        <v>58</v>
      </c>
      <c r="B11" s="58"/>
      <c r="C11" s="58">
        <v>110</v>
      </c>
      <c r="D11" s="201">
        <v>123</v>
      </c>
      <c r="E11" s="201">
        <v>133</v>
      </c>
      <c r="F11" s="201">
        <v>125</v>
      </c>
      <c r="G11" s="201" t="s">
        <v>57</v>
      </c>
    </row>
    <row r="12" spans="1:7" x14ac:dyDescent="0.25">
      <c r="A12" s="57" t="s">
        <v>7</v>
      </c>
      <c r="B12" s="58">
        <v>58</v>
      </c>
      <c r="C12" s="58">
        <v>58</v>
      </c>
      <c r="D12" s="201">
        <v>55</v>
      </c>
      <c r="E12" s="201">
        <v>81</v>
      </c>
      <c r="F12" s="201">
        <v>60</v>
      </c>
      <c r="G12" s="201">
        <v>68</v>
      </c>
    </row>
    <row r="13" spans="1:7" x14ac:dyDescent="0.25">
      <c r="A13" s="57" t="s">
        <v>8</v>
      </c>
      <c r="B13" s="58">
        <v>72</v>
      </c>
      <c r="C13" s="58">
        <v>75</v>
      </c>
      <c r="D13" s="201">
        <v>71</v>
      </c>
      <c r="E13" s="201">
        <v>62</v>
      </c>
      <c r="F13" s="201">
        <v>61</v>
      </c>
      <c r="G13" s="201">
        <v>64</v>
      </c>
    </row>
    <row r="14" spans="1:7" x14ac:dyDescent="0.25">
      <c r="A14" s="60" t="s">
        <v>9</v>
      </c>
      <c r="B14" s="58">
        <v>152</v>
      </c>
      <c r="C14" s="58">
        <v>160</v>
      </c>
      <c r="D14" s="201">
        <v>175</v>
      </c>
      <c r="E14" s="201">
        <v>190</v>
      </c>
      <c r="F14" s="201">
        <v>165</v>
      </c>
      <c r="G14" s="201">
        <v>192</v>
      </c>
    </row>
    <row r="15" spans="1:7" x14ac:dyDescent="0.25">
      <c r="A15" s="202" t="s">
        <v>34</v>
      </c>
      <c r="B15" s="203">
        <v>60</v>
      </c>
      <c r="C15" s="204" t="s">
        <v>91</v>
      </c>
    </row>
    <row r="16" spans="1:7" x14ac:dyDescent="0.25">
      <c r="A16" s="205" t="s">
        <v>17</v>
      </c>
      <c r="B16" s="208">
        <v>50</v>
      </c>
      <c r="C16" s="204"/>
    </row>
    <row r="17" spans="1:3" x14ac:dyDescent="0.25">
      <c r="A17" s="202"/>
      <c r="B17" s="203"/>
      <c r="C17" s="204"/>
    </row>
    <row r="18" spans="1:3" x14ac:dyDescent="0.25">
      <c r="A18" s="202"/>
      <c r="B18" s="203"/>
      <c r="C18" s="204"/>
    </row>
  </sheetData>
  <pageMargins left="0.7" right="0.7" top="0.75" bottom="0.75" header="0.3" footer="0.3"/>
  <pageSetup scale="8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177A6-9288-4AC9-8076-4CD515B44CAB}">
  <sheetPr>
    <pageSetUpPr fitToPage="1"/>
  </sheetPr>
  <dimension ref="A1:M36"/>
  <sheetViews>
    <sheetView workbookViewId="0">
      <selection activeCell="K43" sqref="K43"/>
    </sheetView>
  </sheetViews>
  <sheetFormatPr defaultRowHeight="15" x14ac:dyDescent="0.25"/>
  <cols>
    <col min="1" max="1" width="13.85546875" customWidth="1"/>
    <col min="2" max="3" width="10.7109375" customWidth="1"/>
    <col min="4" max="4" width="8.7109375" customWidth="1"/>
    <col min="5" max="5" width="10.7109375" customWidth="1"/>
    <col min="6" max="6" width="8" customWidth="1"/>
    <col min="7" max="7" width="10.7109375" customWidth="1"/>
    <col min="9" max="9" width="10.7109375" customWidth="1"/>
    <col min="10" max="10" width="9.7109375" customWidth="1"/>
    <col min="11" max="11" width="10.28515625" customWidth="1"/>
    <col min="12" max="12" width="8.7109375" customWidth="1"/>
    <col min="13" max="13" width="10" style="48" customWidth="1"/>
  </cols>
  <sheetData>
    <row r="1" spans="1:13" ht="18" x14ac:dyDescent="0.25">
      <c r="A1" s="263" t="s">
        <v>101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3" s="136" customFormat="1" ht="39" thickBot="1" x14ac:dyDescent="0.25">
      <c r="A2" s="133" t="s">
        <v>102</v>
      </c>
      <c r="B2" s="133" t="s">
        <v>103</v>
      </c>
      <c r="C2" s="264" t="s">
        <v>104</v>
      </c>
      <c r="D2" s="264"/>
      <c r="E2" s="265" t="s">
        <v>105</v>
      </c>
      <c r="F2" s="265"/>
      <c r="G2" s="134" t="s">
        <v>106</v>
      </c>
      <c r="H2" s="133" t="s">
        <v>107</v>
      </c>
      <c r="I2" s="133" t="s">
        <v>108</v>
      </c>
      <c r="J2" s="133" t="s">
        <v>109</v>
      </c>
      <c r="K2" s="133" t="s">
        <v>110</v>
      </c>
      <c r="L2" s="133" t="s">
        <v>111</v>
      </c>
      <c r="M2" s="135" t="s">
        <v>112</v>
      </c>
    </row>
    <row r="3" spans="1:13" s="136" customFormat="1" ht="25.5" x14ac:dyDescent="0.2">
      <c r="A3" s="137"/>
      <c r="B3" s="138"/>
      <c r="C3" s="139" t="s">
        <v>113</v>
      </c>
      <c r="D3" s="139" t="s">
        <v>114</v>
      </c>
      <c r="E3" s="140" t="s">
        <v>113</v>
      </c>
      <c r="F3" s="140" t="s">
        <v>114</v>
      </c>
      <c r="G3" s="141"/>
      <c r="H3" s="138"/>
      <c r="I3" s="138"/>
      <c r="J3" s="138"/>
      <c r="K3" s="138"/>
      <c r="L3" s="138"/>
      <c r="M3" s="142"/>
    </row>
    <row r="4" spans="1:13" s="136" customFormat="1" ht="14.25" x14ac:dyDescent="0.2">
      <c r="A4" s="137" t="s">
        <v>115</v>
      </c>
      <c r="B4" s="143">
        <v>2005</v>
      </c>
      <c r="C4" s="144">
        <v>117</v>
      </c>
      <c r="D4" s="144"/>
      <c r="E4" s="145">
        <v>84</v>
      </c>
      <c r="F4" s="145"/>
      <c r="G4" s="146">
        <v>201</v>
      </c>
      <c r="H4" s="143">
        <v>16</v>
      </c>
      <c r="I4" s="143">
        <v>217</v>
      </c>
      <c r="J4" s="143">
        <v>223</v>
      </c>
      <c r="K4" s="143">
        <v>39</v>
      </c>
      <c r="L4" s="143">
        <v>40</v>
      </c>
      <c r="M4" s="147"/>
    </row>
    <row r="5" spans="1:13" s="136" customFormat="1" ht="14.25" x14ac:dyDescent="0.2">
      <c r="A5" s="137" t="s">
        <v>116</v>
      </c>
      <c r="B5" s="143">
        <v>2006</v>
      </c>
      <c r="C5" s="144">
        <v>156</v>
      </c>
      <c r="D5" s="144"/>
      <c r="E5" s="145">
        <v>74</v>
      </c>
      <c r="F5" s="145"/>
      <c r="G5" s="146">
        <v>230</v>
      </c>
      <c r="H5" s="143">
        <v>16</v>
      </c>
      <c r="I5" s="143">
        <v>246</v>
      </c>
      <c r="J5" s="143">
        <v>233</v>
      </c>
      <c r="K5" s="143">
        <v>51</v>
      </c>
      <c r="L5" s="143">
        <v>46</v>
      </c>
      <c r="M5" s="147">
        <v>1095</v>
      </c>
    </row>
    <row r="6" spans="1:13" s="136" customFormat="1" ht="14.25" x14ac:dyDescent="0.2">
      <c r="A6" s="137" t="s">
        <v>117</v>
      </c>
      <c r="B6" s="143">
        <v>2008</v>
      </c>
      <c r="C6" s="144">
        <v>137</v>
      </c>
      <c r="D6" s="144"/>
      <c r="E6" s="145">
        <v>70</v>
      </c>
      <c r="F6" s="145"/>
      <c r="G6" s="146">
        <v>207</v>
      </c>
      <c r="H6" s="143">
        <v>29</v>
      </c>
      <c r="I6" s="143">
        <v>239</v>
      </c>
      <c r="J6" s="143">
        <v>178</v>
      </c>
      <c r="K6" s="143">
        <v>39</v>
      </c>
      <c r="L6" s="143">
        <v>40</v>
      </c>
      <c r="M6" s="147">
        <v>821</v>
      </c>
    </row>
    <row r="7" spans="1:13" s="136" customFormat="1" ht="14.25" x14ac:dyDescent="0.2">
      <c r="A7" s="137" t="s">
        <v>115</v>
      </c>
      <c r="B7" s="143">
        <v>2009</v>
      </c>
      <c r="C7" s="144">
        <v>121</v>
      </c>
      <c r="D7" s="144"/>
      <c r="E7" s="145">
        <v>63</v>
      </c>
      <c r="F7" s="145"/>
      <c r="G7" s="146">
        <v>184</v>
      </c>
      <c r="H7" s="143">
        <v>16</v>
      </c>
      <c r="I7" s="143">
        <v>200</v>
      </c>
      <c r="J7" s="143">
        <v>165</v>
      </c>
      <c r="K7" s="143">
        <v>22</v>
      </c>
      <c r="L7" s="143">
        <v>40</v>
      </c>
      <c r="M7" s="147">
        <v>840</v>
      </c>
    </row>
    <row r="8" spans="1:13" s="136" customFormat="1" ht="14.25" x14ac:dyDescent="0.2">
      <c r="A8" s="148" t="s">
        <v>116</v>
      </c>
      <c r="B8" s="149">
        <v>2010</v>
      </c>
      <c r="C8" s="144">
        <v>137</v>
      </c>
      <c r="D8" s="144"/>
      <c r="E8" s="145">
        <v>70</v>
      </c>
      <c r="F8" s="145">
        <v>12</v>
      </c>
      <c r="G8" s="150">
        <v>219</v>
      </c>
      <c r="H8" s="149">
        <v>15</v>
      </c>
      <c r="I8" s="149">
        <f>G8+H8</f>
        <v>234</v>
      </c>
      <c r="J8" s="147">
        <v>195</v>
      </c>
      <c r="K8" s="147">
        <v>39</v>
      </c>
      <c r="L8" s="147">
        <v>37</v>
      </c>
      <c r="M8" s="147">
        <v>880</v>
      </c>
    </row>
    <row r="9" spans="1:13" s="154" customFormat="1" ht="14.25" customHeight="1" x14ac:dyDescent="0.25">
      <c r="A9" s="74" t="s">
        <v>116</v>
      </c>
      <c r="B9" s="147">
        <v>2011</v>
      </c>
      <c r="C9" s="151">
        <v>146</v>
      </c>
      <c r="D9" s="151"/>
      <c r="E9" s="152">
        <v>58</v>
      </c>
      <c r="F9" s="152">
        <v>15</v>
      </c>
      <c r="G9" s="153">
        <f>SUM(C9:F9)</f>
        <v>219</v>
      </c>
      <c r="H9" s="147">
        <v>8</v>
      </c>
      <c r="I9" s="147">
        <f>G9+H9</f>
        <v>227</v>
      </c>
      <c r="J9" s="147">
        <v>165</v>
      </c>
      <c r="K9" s="147">
        <v>29</v>
      </c>
      <c r="L9" s="147">
        <v>41</v>
      </c>
      <c r="M9" s="147">
        <v>850</v>
      </c>
    </row>
    <row r="10" spans="1:13" s="154" customFormat="1" ht="14.25" customHeight="1" x14ac:dyDescent="0.25">
      <c r="A10" s="74" t="s">
        <v>116</v>
      </c>
      <c r="B10" s="147">
        <v>2012</v>
      </c>
      <c r="C10" s="151">
        <v>146</v>
      </c>
      <c r="D10" s="151">
        <v>6</v>
      </c>
      <c r="E10" s="152">
        <v>54</v>
      </c>
      <c r="F10" s="152">
        <v>19</v>
      </c>
      <c r="G10" s="153">
        <f>SUM(C10:F10)</f>
        <v>225</v>
      </c>
      <c r="H10" s="147">
        <v>6</v>
      </c>
      <c r="I10" s="147">
        <f>G10+H10</f>
        <v>231</v>
      </c>
      <c r="J10" s="147">
        <v>192</v>
      </c>
      <c r="K10" s="147">
        <v>31</v>
      </c>
      <c r="L10" s="147">
        <v>41</v>
      </c>
      <c r="M10" s="147">
        <v>865</v>
      </c>
    </row>
    <row r="11" spans="1:13" s="154" customFormat="1" ht="14.25" customHeight="1" x14ac:dyDescent="0.25">
      <c r="A11" s="155" t="s">
        <v>116</v>
      </c>
      <c r="B11" s="156">
        <v>2013</v>
      </c>
      <c r="C11" s="151">
        <v>154</v>
      </c>
      <c r="D11" s="151">
        <v>10</v>
      </c>
      <c r="E11" s="152">
        <v>59</v>
      </c>
      <c r="F11" s="152">
        <v>17</v>
      </c>
      <c r="G11" s="157">
        <f>SUM(C11:F11)</f>
        <v>240</v>
      </c>
      <c r="H11" s="156">
        <v>6</v>
      </c>
      <c r="I11" s="156">
        <f>G11+H11</f>
        <v>246</v>
      </c>
      <c r="J11" s="156">
        <v>165</v>
      </c>
      <c r="K11" s="156">
        <v>26</v>
      </c>
      <c r="L11" s="156">
        <v>45</v>
      </c>
      <c r="M11" s="156">
        <v>871</v>
      </c>
    </row>
    <row r="12" spans="1:13" s="154" customFormat="1" ht="14.25" customHeight="1" x14ac:dyDescent="0.25">
      <c r="A12" s="74" t="s">
        <v>118</v>
      </c>
      <c r="B12" s="147">
        <v>2014</v>
      </c>
      <c r="C12" s="151">
        <v>175</v>
      </c>
      <c r="D12" s="151">
        <v>6</v>
      </c>
      <c r="E12" s="152">
        <v>67</v>
      </c>
      <c r="F12" s="152">
        <v>12</v>
      </c>
      <c r="G12" s="153">
        <f>SUM(C12:F12)</f>
        <v>260</v>
      </c>
      <c r="H12" s="147">
        <v>8</v>
      </c>
      <c r="I12" s="147">
        <f>G12+H12</f>
        <v>268</v>
      </c>
      <c r="J12" s="147">
        <v>192</v>
      </c>
      <c r="K12" s="147">
        <v>45</v>
      </c>
      <c r="L12" s="147">
        <v>37</v>
      </c>
      <c r="M12" s="147">
        <v>755</v>
      </c>
    </row>
    <row r="13" spans="1:13" s="154" customFormat="1" ht="14.25" customHeight="1" x14ac:dyDescent="0.25">
      <c r="A13" s="74" t="s">
        <v>115</v>
      </c>
      <c r="B13" s="147">
        <v>2015</v>
      </c>
      <c r="C13" s="151">
        <v>145</v>
      </c>
      <c r="D13" s="151"/>
      <c r="E13" s="152">
        <v>67</v>
      </c>
      <c r="F13" s="152"/>
      <c r="G13" s="153">
        <v>212</v>
      </c>
      <c r="H13" s="147">
        <v>3</v>
      </c>
      <c r="I13" s="147">
        <v>215</v>
      </c>
      <c r="J13" s="147">
        <v>175</v>
      </c>
      <c r="K13" s="147">
        <v>28</v>
      </c>
      <c r="L13" s="147">
        <v>34</v>
      </c>
      <c r="M13" s="147">
        <v>900</v>
      </c>
    </row>
    <row r="14" spans="1:13" s="154" customFormat="1" ht="14.25" customHeight="1" x14ac:dyDescent="0.25">
      <c r="A14" s="74" t="s">
        <v>118</v>
      </c>
      <c r="B14" s="147">
        <v>2016</v>
      </c>
      <c r="C14" s="151">
        <v>150</v>
      </c>
      <c r="D14" s="151">
        <v>4</v>
      </c>
      <c r="E14" s="152">
        <v>52</v>
      </c>
      <c r="F14" s="152"/>
      <c r="G14" s="153">
        <v>202</v>
      </c>
      <c r="H14" s="147">
        <v>9</v>
      </c>
      <c r="I14" s="147">
        <v>211</v>
      </c>
      <c r="J14" s="147">
        <v>160</v>
      </c>
      <c r="K14" s="147">
        <v>32</v>
      </c>
      <c r="L14" s="147">
        <v>36</v>
      </c>
      <c r="M14" s="147">
        <v>594</v>
      </c>
    </row>
    <row r="15" spans="1:13" s="154" customFormat="1" ht="17.25" customHeight="1" x14ac:dyDescent="0.25">
      <c r="A15" s="74" t="s">
        <v>117</v>
      </c>
      <c r="B15" s="147">
        <v>2017</v>
      </c>
      <c r="C15" s="151">
        <v>130</v>
      </c>
      <c r="D15" s="151">
        <v>2</v>
      </c>
      <c r="E15" s="152">
        <v>56</v>
      </c>
      <c r="F15" s="152"/>
      <c r="G15" s="153">
        <v>186</v>
      </c>
      <c r="H15" s="147">
        <v>5</v>
      </c>
      <c r="I15" s="147">
        <v>191</v>
      </c>
      <c r="J15" s="147">
        <v>152</v>
      </c>
      <c r="K15" s="147">
        <v>34</v>
      </c>
      <c r="L15" s="147">
        <v>31</v>
      </c>
      <c r="M15" s="147">
        <v>662</v>
      </c>
    </row>
    <row r="16" spans="1:13" ht="27.75" customHeight="1" x14ac:dyDescent="0.25">
      <c r="A16" s="266" t="s">
        <v>119</v>
      </c>
      <c r="B16" s="267"/>
      <c r="C16" s="267"/>
      <c r="D16" s="267"/>
      <c r="E16" s="267"/>
      <c r="F16" s="267"/>
      <c r="G16" s="267"/>
      <c r="H16" s="267"/>
      <c r="I16" s="267"/>
      <c r="J16" s="267"/>
      <c r="K16" s="158"/>
      <c r="L16" s="158"/>
      <c r="M16" s="159"/>
    </row>
    <row r="17" spans="1:13" s="163" customFormat="1" ht="13.5" thickBot="1" x14ac:dyDescent="0.25">
      <c r="A17" s="160" t="s">
        <v>102</v>
      </c>
      <c r="B17" s="161" t="s">
        <v>103</v>
      </c>
      <c r="C17" s="161" t="s">
        <v>120</v>
      </c>
      <c r="D17" s="162" t="s">
        <v>121</v>
      </c>
      <c r="E17" s="161" t="s">
        <v>122</v>
      </c>
      <c r="F17" s="162" t="s">
        <v>123</v>
      </c>
      <c r="G17" s="268" t="s">
        <v>124</v>
      </c>
      <c r="H17" s="268"/>
      <c r="I17" s="268"/>
      <c r="J17" s="162" t="s">
        <v>123</v>
      </c>
      <c r="K17" s="269" t="s">
        <v>28</v>
      </c>
      <c r="L17" s="269"/>
      <c r="M17" s="269"/>
    </row>
    <row r="18" spans="1:13" hidden="1" x14ac:dyDescent="0.25">
      <c r="A18" s="164" t="s">
        <v>115</v>
      </c>
      <c r="B18" s="165">
        <v>2000</v>
      </c>
      <c r="C18" s="166">
        <v>281795</v>
      </c>
      <c r="D18" s="167"/>
      <c r="E18" s="166">
        <v>146544</v>
      </c>
      <c r="F18" s="168"/>
      <c r="G18" s="271">
        <f>C18-E18</f>
        <v>135251</v>
      </c>
      <c r="H18" s="271"/>
      <c r="I18" s="271"/>
      <c r="J18" s="169"/>
      <c r="M18" s="170"/>
    </row>
    <row r="19" spans="1:13" hidden="1" x14ac:dyDescent="0.25">
      <c r="A19" s="164" t="s">
        <v>117</v>
      </c>
      <c r="B19" s="165">
        <v>2001</v>
      </c>
      <c r="C19" s="166">
        <v>286695</v>
      </c>
      <c r="D19" s="171">
        <f t="shared" ref="D19:D34" si="0">(C19-C18)/C18</f>
        <v>1.738852712077929E-2</v>
      </c>
      <c r="E19" s="166">
        <v>151123</v>
      </c>
      <c r="F19" s="171">
        <f>(E19-E18)/E18</f>
        <v>3.1246588055464569E-2</v>
      </c>
      <c r="G19" s="272">
        <f>C19-E19-1</f>
        <v>135571</v>
      </c>
      <c r="H19" s="272"/>
      <c r="I19" s="272"/>
      <c r="J19" s="171">
        <f t="shared" ref="J19:J30" si="1">(G19-G18)/G18</f>
        <v>2.3659714161078293E-3</v>
      </c>
      <c r="M19" s="170"/>
    </row>
    <row r="20" spans="1:13" hidden="1" x14ac:dyDescent="0.25">
      <c r="A20" s="172" t="s">
        <v>115</v>
      </c>
      <c r="B20" s="173">
        <v>2002</v>
      </c>
      <c r="C20" s="166">
        <v>285524</v>
      </c>
      <c r="D20" s="171">
        <f t="shared" si="0"/>
        <v>-4.0844800223233746E-3</v>
      </c>
      <c r="E20" s="166">
        <v>147244.88</v>
      </c>
      <c r="F20" s="171">
        <f t="shared" ref="F20:F34" si="2">(E20-E19)/E19</f>
        <v>-2.5662010415356998E-2</v>
      </c>
      <c r="G20" s="272">
        <v>138278.92000000001</v>
      </c>
      <c r="H20" s="272"/>
      <c r="I20" s="272"/>
      <c r="J20" s="171">
        <f t="shared" si="1"/>
        <v>1.9974183269283349E-2</v>
      </c>
      <c r="M20" s="170"/>
    </row>
    <row r="21" spans="1:13" hidden="1" x14ac:dyDescent="0.25">
      <c r="A21" s="172" t="s">
        <v>118</v>
      </c>
      <c r="B21" s="165">
        <v>2003</v>
      </c>
      <c r="C21" s="166">
        <v>323925</v>
      </c>
      <c r="D21" s="171">
        <f t="shared" si="0"/>
        <v>0.13449307238620922</v>
      </c>
      <c r="E21" s="166">
        <v>193931</v>
      </c>
      <c r="F21" s="171">
        <f t="shared" si="2"/>
        <v>0.31706447110419045</v>
      </c>
      <c r="G21" s="272">
        <f t="shared" ref="G21:G30" si="3">C21-E21</f>
        <v>129994</v>
      </c>
      <c r="H21" s="272"/>
      <c r="I21" s="272"/>
      <c r="J21" s="171">
        <f t="shared" si="1"/>
        <v>-5.9914555306043844E-2</v>
      </c>
      <c r="M21" s="170"/>
    </row>
    <row r="22" spans="1:13" hidden="1" x14ac:dyDescent="0.25">
      <c r="A22" s="164" t="s">
        <v>125</v>
      </c>
      <c r="B22" s="165">
        <v>2004</v>
      </c>
      <c r="C22" s="166">
        <v>256622</v>
      </c>
      <c r="D22" s="171">
        <f t="shared" si="0"/>
        <v>-0.20777340433742378</v>
      </c>
      <c r="E22" s="166">
        <v>159970</v>
      </c>
      <c r="F22" s="171">
        <f t="shared" si="2"/>
        <v>-0.17511898561859632</v>
      </c>
      <c r="G22" s="272">
        <f t="shared" si="3"/>
        <v>96652</v>
      </c>
      <c r="H22" s="272"/>
      <c r="I22" s="272"/>
      <c r="J22" s="171">
        <f t="shared" si="1"/>
        <v>-0.25648876101973939</v>
      </c>
      <c r="M22" s="170"/>
    </row>
    <row r="23" spans="1:13" ht="14.25" customHeight="1" x14ac:dyDescent="0.25">
      <c r="A23" s="163" t="s">
        <v>115</v>
      </c>
      <c r="B23" s="174">
        <v>2005</v>
      </c>
      <c r="C23" s="175">
        <v>264940.34000000003</v>
      </c>
      <c r="D23" s="222">
        <f t="shared" si="0"/>
        <v>3.241475789293212E-2</v>
      </c>
      <c r="E23" s="175">
        <v>160783</v>
      </c>
      <c r="F23" s="222">
        <f t="shared" si="2"/>
        <v>5.082202913046196E-3</v>
      </c>
      <c r="G23" s="273">
        <f t="shared" si="3"/>
        <v>104157.34000000003</v>
      </c>
      <c r="H23" s="273"/>
      <c r="I23" s="273"/>
      <c r="J23" s="222">
        <f t="shared" si="1"/>
        <v>7.765323014526368E-2</v>
      </c>
      <c r="M23" s="170"/>
    </row>
    <row r="24" spans="1:13" ht="14.25" customHeight="1" x14ac:dyDescent="0.25">
      <c r="A24" s="163" t="s">
        <v>116</v>
      </c>
      <c r="B24" s="174">
        <v>2006</v>
      </c>
      <c r="C24" s="175">
        <v>335202.67</v>
      </c>
      <c r="D24" s="222">
        <f t="shared" si="0"/>
        <v>0.26520057307996192</v>
      </c>
      <c r="E24" s="175">
        <v>136005.68</v>
      </c>
      <c r="F24" s="222">
        <f t="shared" si="2"/>
        <v>-0.15410410304572006</v>
      </c>
      <c r="G24" s="273">
        <f t="shared" si="3"/>
        <v>199196.99</v>
      </c>
      <c r="H24" s="273"/>
      <c r="I24" s="273"/>
      <c r="J24" s="222">
        <f t="shared" si="1"/>
        <v>0.912462338227915</v>
      </c>
      <c r="M24" s="170"/>
    </row>
    <row r="25" spans="1:13" ht="14.25" customHeight="1" x14ac:dyDescent="0.25">
      <c r="A25" s="163" t="s">
        <v>117</v>
      </c>
      <c r="B25" s="174">
        <v>2008</v>
      </c>
      <c r="C25" s="175">
        <v>290850.65999999997</v>
      </c>
      <c r="D25" s="222">
        <f t="shared" si="0"/>
        <v>-0.13231401169925053</v>
      </c>
      <c r="E25" s="175">
        <v>153285.65</v>
      </c>
      <c r="F25" s="222">
        <f t="shared" si="2"/>
        <v>0.12705329659761269</v>
      </c>
      <c r="G25" s="273">
        <f t="shared" si="3"/>
        <v>137565.00999999998</v>
      </c>
      <c r="H25" s="273"/>
      <c r="I25" s="273"/>
      <c r="J25" s="222">
        <f t="shared" si="1"/>
        <v>-0.30940216516323871</v>
      </c>
      <c r="M25" s="170"/>
    </row>
    <row r="26" spans="1:13" ht="14.25" customHeight="1" x14ac:dyDescent="0.25">
      <c r="A26" s="176" t="s">
        <v>115</v>
      </c>
      <c r="B26" s="177">
        <v>2009</v>
      </c>
      <c r="C26" s="175">
        <v>269470</v>
      </c>
      <c r="D26" s="222">
        <f t="shared" si="0"/>
        <v>-7.3510783850378666E-2</v>
      </c>
      <c r="E26" s="175">
        <v>129119</v>
      </c>
      <c r="F26" s="222">
        <f t="shared" si="2"/>
        <v>-0.15765761504746201</v>
      </c>
      <c r="G26" s="273">
        <f t="shared" si="3"/>
        <v>140351</v>
      </c>
      <c r="H26" s="273"/>
      <c r="I26" s="273"/>
      <c r="J26" s="222">
        <f t="shared" si="1"/>
        <v>2.0252170228461586E-2</v>
      </c>
      <c r="M26" s="170"/>
    </row>
    <row r="27" spans="1:13" ht="14.25" customHeight="1" x14ac:dyDescent="0.25">
      <c r="A27" s="176" t="s">
        <v>126</v>
      </c>
      <c r="B27" s="177">
        <v>2010</v>
      </c>
      <c r="C27" s="175">
        <v>323936</v>
      </c>
      <c r="D27" s="222">
        <f t="shared" si="0"/>
        <v>0.2021226852710877</v>
      </c>
      <c r="E27" s="175">
        <v>133973</v>
      </c>
      <c r="F27" s="222">
        <f t="shared" si="2"/>
        <v>3.7593227952508926E-2</v>
      </c>
      <c r="G27" s="273">
        <f t="shared" si="3"/>
        <v>189963</v>
      </c>
      <c r="H27" s="273"/>
      <c r="I27" s="273"/>
      <c r="J27" s="222">
        <f t="shared" si="1"/>
        <v>0.35348519070045814</v>
      </c>
      <c r="M27" s="170"/>
    </row>
    <row r="28" spans="1:13" ht="14.25" customHeight="1" x14ac:dyDescent="0.25">
      <c r="A28" s="176" t="s">
        <v>116</v>
      </c>
      <c r="B28" s="177">
        <v>2011</v>
      </c>
      <c r="C28" s="175">
        <v>304000</v>
      </c>
      <c r="D28" s="222">
        <f t="shared" si="0"/>
        <v>-6.1543020843623432E-2</v>
      </c>
      <c r="E28" s="175">
        <v>77861</v>
      </c>
      <c r="F28" s="222">
        <f t="shared" si="2"/>
        <v>-0.41883065990908613</v>
      </c>
      <c r="G28" s="273">
        <f t="shared" si="3"/>
        <v>226139</v>
      </c>
      <c r="H28" s="273"/>
      <c r="I28" s="273"/>
      <c r="J28" s="222">
        <f t="shared" si="1"/>
        <v>0.19043708511657534</v>
      </c>
      <c r="K28" s="178"/>
      <c r="M28" s="170"/>
    </row>
    <row r="29" spans="1:13" ht="14.25" customHeight="1" x14ac:dyDescent="0.25">
      <c r="A29" s="176" t="s">
        <v>116</v>
      </c>
      <c r="B29" s="147">
        <v>2012</v>
      </c>
      <c r="C29" s="175">
        <v>306957</v>
      </c>
      <c r="D29" s="222">
        <f t="shared" si="0"/>
        <v>9.7269736842105266E-3</v>
      </c>
      <c r="E29" s="175">
        <v>82722</v>
      </c>
      <c r="F29" s="222">
        <f t="shared" si="2"/>
        <v>6.2431769435275682E-2</v>
      </c>
      <c r="G29" s="270">
        <f t="shared" si="3"/>
        <v>224235</v>
      </c>
      <c r="H29" s="270"/>
      <c r="I29" s="270"/>
      <c r="J29" s="222">
        <f t="shared" si="1"/>
        <v>-8.4196003343076607E-3</v>
      </c>
      <c r="K29" s="179"/>
      <c r="L29" s="136"/>
      <c r="M29" s="170"/>
    </row>
    <row r="30" spans="1:13" s="163" customFormat="1" ht="14.25" customHeight="1" x14ac:dyDescent="0.25">
      <c r="A30" s="180" t="s">
        <v>116</v>
      </c>
      <c r="B30" s="181">
        <v>2013</v>
      </c>
      <c r="C30" s="80">
        <v>314985</v>
      </c>
      <c r="D30" s="223">
        <f t="shared" si="0"/>
        <v>2.615350032740742E-2</v>
      </c>
      <c r="E30" s="80">
        <v>93242.74</v>
      </c>
      <c r="F30" s="223">
        <f t="shared" si="2"/>
        <v>0.12718188631802912</v>
      </c>
      <c r="G30" s="274">
        <f t="shared" si="3"/>
        <v>221742.26</v>
      </c>
      <c r="H30" s="274"/>
      <c r="I30" s="274"/>
      <c r="J30" s="223">
        <f t="shared" si="1"/>
        <v>-1.111664102392575E-2</v>
      </c>
      <c r="K30" s="74"/>
      <c r="L30" s="182"/>
      <c r="M30" s="183"/>
    </row>
    <row r="31" spans="1:13" ht="14.25" customHeight="1" x14ac:dyDescent="0.25">
      <c r="A31" s="180" t="s">
        <v>118</v>
      </c>
      <c r="B31" s="181">
        <v>2014</v>
      </c>
      <c r="C31" s="80">
        <v>370809</v>
      </c>
      <c r="D31" s="223">
        <f t="shared" si="0"/>
        <v>0.17722748702319158</v>
      </c>
      <c r="E31" s="80">
        <v>129200</v>
      </c>
      <c r="F31" s="223">
        <f t="shared" si="2"/>
        <v>0.38563066679507696</v>
      </c>
      <c r="G31" s="275">
        <v>245117</v>
      </c>
      <c r="H31" s="275"/>
      <c r="I31" s="275"/>
      <c r="J31" s="223">
        <f>(G31-G30)/G30</f>
        <v>0.1054140063332988</v>
      </c>
      <c r="K31" s="276" t="s">
        <v>127</v>
      </c>
      <c r="L31" s="276"/>
      <c r="M31" s="276"/>
    </row>
    <row r="32" spans="1:13" ht="14.25" customHeight="1" x14ac:dyDescent="0.25">
      <c r="A32" s="180" t="s">
        <v>115</v>
      </c>
      <c r="B32" s="181">
        <v>2015</v>
      </c>
      <c r="C32" s="80">
        <v>340500</v>
      </c>
      <c r="D32" s="223">
        <f t="shared" si="0"/>
        <v>-8.1737498280786067E-2</v>
      </c>
      <c r="E32" s="80">
        <v>122103</v>
      </c>
      <c r="F32" s="223">
        <f t="shared" si="2"/>
        <v>-5.4930340557275539E-2</v>
      </c>
      <c r="G32" s="277">
        <v>205168</v>
      </c>
      <c r="H32" s="277"/>
      <c r="I32" s="277"/>
      <c r="J32" s="223">
        <f>(G32-G31)/G31</f>
        <v>-0.16297931192042983</v>
      </c>
      <c r="K32" s="101"/>
      <c r="L32" s="136"/>
      <c r="M32" s="170"/>
    </row>
    <row r="33" spans="1:13" ht="14.25" customHeight="1" x14ac:dyDescent="0.25">
      <c r="A33" s="180" t="s">
        <v>118</v>
      </c>
      <c r="B33" s="181">
        <v>2016</v>
      </c>
      <c r="C33" s="82">
        <v>323254</v>
      </c>
      <c r="D33" s="223">
        <f t="shared" si="0"/>
        <v>-5.0649045521292214E-2</v>
      </c>
      <c r="E33" s="80">
        <v>128588</v>
      </c>
      <c r="F33" s="223">
        <f t="shared" si="2"/>
        <v>5.3110898176129989E-2</v>
      </c>
      <c r="G33" s="278">
        <f>C33-E33</f>
        <v>194666</v>
      </c>
      <c r="H33" s="278"/>
      <c r="I33" s="278"/>
      <c r="J33" s="223">
        <f t="shared" ref="J33:J34" si="4">(G33-G32)/G32</f>
        <v>-5.1187319659985964E-2</v>
      </c>
      <c r="K33" s="279" t="s">
        <v>127</v>
      </c>
      <c r="L33" s="279"/>
      <c r="M33" s="279"/>
    </row>
    <row r="34" spans="1:13" s="10" customFormat="1" ht="12.75" x14ac:dyDescent="0.2">
      <c r="A34" s="163" t="s">
        <v>117</v>
      </c>
      <c r="B34" s="218">
        <v>2017</v>
      </c>
      <c r="C34" s="82">
        <v>289427</v>
      </c>
      <c r="D34" s="223">
        <f t="shared" si="0"/>
        <v>-0.10464526347701807</v>
      </c>
      <c r="E34" s="219">
        <v>127527</v>
      </c>
      <c r="F34" s="223">
        <f t="shared" si="2"/>
        <v>-8.2511587395402378E-3</v>
      </c>
      <c r="G34" s="101"/>
      <c r="H34" s="221">
        <f>C34-E34</f>
        <v>161900</v>
      </c>
      <c r="I34" s="101"/>
      <c r="J34" s="223">
        <f t="shared" si="4"/>
        <v>-1</v>
      </c>
      <c r="K34" s="101" t="s">
        <v>149</v>
      </c>
      <c r="L34" s="101"/>
      <c r="M34" s="218"/>
    </row>
    <row r="35" spans="1:13" x14ac:dyDescent="0.25">
      <c r="A35" s="136"/>
      <c r="B35" s="136"/>
      <c r="C35" s="136"/>
      <c r="D35" s="136"/>
      <c r="E35" s="136"/>
      <c r="F35" s="220"/>
      <c r="G35" s="136"/>
      <c r="H35" s="136"/>
      <c r="I35" s="136"/>
      <c r="J35" s="136"/>
      <c r="K35" s="136"/>
      <c r="L35" s="136"/>
      <c r="M35" s="170"/>
    </row>
    <row r="36" spans="1:13" x14ac:dyDescent="0.2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70"/>
    </row>
  </sheetData>
  <mergeCells count="24">
    <mergeCell ref="G30:I30"/>
    <mergeCell ref="G31:I31"/>
    <mergeCell ref="K31:M31"/>
    <mergeCell ref="G32:I32"/>
    <mergeCell ref="G33:I33"/>
    <mergeCell ref="K33:M33"/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A1:L1"/>
    <mergeCell ref="C2:D2"/>
    <mergeCell ref="E2:F2"/>
    <mergeCell ref="A16:J16"/>
    <mergeCell ref="G17:I17"/>
    <mergeCell ref="K17:M17"/>
  </mergeCells>
  <pageMargins left="0.7" right="0.7" top="0.75" bottom="0.75" header="0.3" footer="0.3"/>
  <pageSetup scale="9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1043-B566-4AA0-BF01-022B8678EEC8}">
  <sheetPr>
    <pageSetUpPr fitToPage="1"/>
  </sheetPr>
  <dimension ref="A2:G16"/>
  <sheetViews>
    <sheetView workbookViewId="0">
      <selection activeCell="C23" sqref="C23"/>
    </sheetView>
  </sheetViews>
  <sheetFormatPr defaultRowHeight="15.75" x14ac:dyDescent="0.25"/>
  <cols>
    <col min="1" max="1" width="19.28515625" customWidth="1"/>
    <col min="2" max="2" width="9.140625" style="184"/>
    <col min="3" max="3" width="18.85546875" style="184" customWidth="1"/>
    <col min="4" max="4" width="11.140625" style="184" bestFit="1" customWidth="1"/>
    <col min="5" max="5" width="9.5703125" style="184" bestFit="1" customWidth="1"/>
    <col min="6" max="6" width="11.140625" style="184" bestFit="1" customWidth="1"/>
    <col min="7" max="7" width="11.42578125" style="184" bestFit="1" customWidth="1"/>
  </cols>
  <sheetData>
    <row r="2" spans="1:7" x14ac:dyDescent="0.25">
      <c r="A2" s="280" t="s">
        <v>128</v>
      </c>
      <c r="B2" s="280"/>
      <c r="C2" s="280"/>
      <c r="D2" s="280"/>
      <c r="E2" s="280"/>
      <c r="F2" s="280"/>
      <c r="G2" s="280"/>
    </row>
    <row r="3" spans="1:7" x14ac:dyDescent="0.25">
      <c r="A3" s="185"/>
      <c r="B3" s="185"/>
      <c r="C3" s="185"/>
      <c r="D3" s="280" t="s">
        <v>129</v>
      </c>
      <c r="E3" s="280"/>
      <c r="F3" s="280"/>
      <c r="G3" s="280"/>
    </row>
    <row r="4" spans="1:7" x14ac:dyDescent="0.25">
      <c r="A4" s="186" t="s">
        <v>102</v>
      </c>
      <c r="B4" s="186" t="s">
        <v>103</v>
      </c>
      <c r="C4" s="187" t="s">
        <v>130</v>
      </c>
      <c r="D4" s="281" t="s">
        <v>131</v>
      </c>
      <c r="E4" s="281"/>
      <c r="F4" s="282" t="s">
        <v>111</v>
      </c>
      <c r="G4" s="282"/>
    </row>
    <row r="5" spans="1:7" x14ac:dyDescent="0.25">
      <c r="A5" s="188" t="s">
        <v>115</v>
      </c>
      <c r="B5" s="189">
        <v>2005</v>
      </c>
      <c r="C5" s="190" t="s">
        <v>132</v>
      </c>
      <c r="D5" s="283">
        <v>185</v>
      </c>
      <c r="E5" s="284"/>
      <c r="F5" s="285" t="s">
        <v>133</v>
      </c>
      <c r="G5" s="284"/>
    </row>
    <row r="6" spans="1:7" x14ac:dyDescent="0.25">
      <c r="A6" s="188" t="s">
        <v>116</v>
      </c>
      <c r="B6" s="189">
        <v>2006</v>
      </c>
      <c r="C6" s="190" t="s">
        <v>134</v>
      </c>
      <c r="D6" s="285" t="s">
        <v>135</v>
      </c>
      <c r="E6" s="284"/>
      <c r="F6" s="283">
        <v>299</v>
      </c>
      <c r="G6" s="284"/>
    </row>
    <row r="7" spans="1:7" x14ac:dyDescent="0.25">
      <c r="A7" s="188" t="s">
        <v>117</v>
      </c>
      <c r="B7" s="189">
        <v>2008</v>
      </c>
      <c r="C7" s="190" t="s">
        <v>134</v>
      </c>
      <c r="D7" s="285" t="s">
        <v>136</v>
      </c>
      <c r="E7" s="284"/>
      <c r="F7" s="285" t="s">
        <v>137</v>
      </c>
      <c r="G7" s="284"/>
    </row>
    <row r="8" spans="1:7" x14ac:dyDescent="0.25">
      <c r="A8" s="191" t="s">
        <v>115</v>
      </c>
      <c r="B8" s="192">
        <v>2009</v>
      </c>
      <c r="C8" s="190" t="s">
        <v>132</v>
      </c>
      <c r="D8" s="285" t="s">
        <v>138</v>
      </c>
      <c r="E8" s="284"/>
      <c r="F8" s="285" t="s">
        <v>139</v>
      </c>
      <c r="G8" s="284"/>
    </row>
    <row r="9" spans="1:7" x14ac:dyDescent="0.25">
      <c r="A9" s="191" t="s">
        <v>126</v>
      </c>
      <c r="B9" s="192">
        <v>2010</v>
      </c>
      <c r="C9" s="190" t="s">
        <v>134</v>
      </c>
      <c r="D9" s="285" t="s">
        <v>140</v>
      </c>
      <c r="E9" s="284"/>
      <c r="F9" s="283">
        <v>341</v>
      </c>
      <c r="G9" s="284"/>
    </row>
    <row r="10" spans="1:7" x14ac:dyDescent="0.25">
      <c r="A10" s="191" t="s">
        <v>116</v>
      </c>
      <c r="B10" s="192">
        <v>2011</v>
      </c>
      <c r="C10" s="190" t="s">
        <v>141</v>
      </c>
      <c r="D10" s="285" t="s">
        <v>142</v>
      </c>
      <c r="E10" s="284"/>
      <c r="F10" s="285" t="s">
        <v>143</v>
      </c>
      <c r="G10" s="285"/>
    </row>
    <row r="11" spans="1:7" x14ac:dyDescent="0.25">
      <c r="A11" s="191" t="s">
        <v>116</v>
      </c>
      <c r="B11" s="193">
        <v>2012</v>
      </c>
      <c r="C11" s="190" t="s">
        <v>141</v>
      </c>
      <c r="D11" s="285" t="s">
        <v>142</v>
      </c>
      <c r="E11" s="284"/>
      <c r="F11" s="285" t="s">
        <v>143</v>
      </c>
      <c r="G11" s="285"/>
    </row>
    <row r="12" spans="1:7" x14ac:dyDescent="0.25">
      <c r="A12" s="191" t="s">
        <v>144</v>
      </c>
      <c r="B12" s="193">
        <v>2013</v>
      </c>
      <c r="C12" s="190" t="s">
        <v>141</v>
      </c>
      <c r="D12" s="285" t="s">
        <v>142</v>
      </c>
      <c r="E12" s="284"/>
      <c r="F12" s="285" t="s">
        <v>143</v>
      </c>
      <c r="G12" s="285"/>
    </row>
    <row r="13" spans="1:7" x14ac:dyDescent="0.25">
      <c r="A13" s="194" t="s">
        <v>118</v>
      </c>
      <c r="B13" s="193">
        <v>2014</v>
      </c>
      <c r="C13" s="195" t="s">
        <v>145</v>
      </c>
      <c r="D13" s="283">
        <v>225</v>
      </c>
      <c r="E13" s="283"/>
      <c r="F13" s="285" t="s">
        <v>146</v>
      </c>
      <c r="G13" s="285"/>
    </row>
    <row r="14" spans="1:7" x14ac:dyDescent="0.25">
      <c r="A14" s="194" t="s">
        <v>115</v>
      </c>
      <c r="B14" s="193">
        <v>2015</v>
      </c>
      <c r="C14" s="195" t="s">
        <v>147</v>
      </c>
      <c r="D14" s="287">
        <v>204</v>
      </c>
      <c r="E14" s="287"/>
      <c r="F14" s="196">
        <v>309</v>
      </c>
      <c r="G14" s="196">
        <v>364</v>
      </c>
    </row>
    <row r="15" spans="1:7" x14ac:dyDescent="0.25">
      <c r="A15" s="194" t="s">
        <v>118</v>
      </c>
      <c r="B15" s="193">
        <v>2016</v>
      </c>
      <c r="C15" s="195" t="s">
        <v>145</v>
      </c>
      <c r="D15" s="286">
        <v>239</v>
      </c>
      <c r="E15" s="286"/>
      <c r="F15" s="196">
        <v>265</v>
      </c>
      <c r="G15" s="196">
        <v>318</v>
      </c>
    </row>
    <row r="16" spans="1:7" x14ac:dyDescent="0.25">
      <c r="A16" s="194" t="s">
        <v>117</v>
      </c>
      <c r="B16" s="159">
        <v>2017</v>
      </c>
      <c r="C16" s="159" t="s">
        <v>148</v>
      </c>
      <c r="D16" s="197">
        <v>214</v>
      </c>
      <c r="E16" s="197">
        <v>274</v>
      </c>
      <c r="F16" s="197">
        <v>289</v>
      </c>
      <c r="G16" s="197">
        <v>1500</v>
      </c>
    </row>
  </sheetData>
  <mergeCells count="24">
    <mergeCell ref="D15:E15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D6:E6"/>
    <mergeCell ref="F6:G6"/>
    <mergeCell ref="D7:E7"/>
    <mergeCell ref="F7:G7"/>
    <mergeCell ref="D8:E8"/>
    <mergeCell ref="F8:G8"/>
    <mergeCell ref="A2:G2"/>
    <mergeCell ref="D3:G3"/>
    <mergeCell ref="D4:E4"/>
    <mergeCell ref="F4:G4"/>
    <mergeCell ref="D5:E5"/>
    <mergeCell ref="F5:G5"/>
  </mergeCells>
  <pageMargins left="0.7" right="0.7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budget vs actual 2012 to 2017</vt:lpstr>
      <vt:lpstr>Expense Details</vt:lpstr>
      <vt:lpstr>Event Breakdown2017 vs 2016</vt:lpstr>
      <vt:lpstr>sponsorship 2015 to 2017</vt:lpstr>
      <vt:lpstr>event attendance tracking</vt:lpstr>
      <vt:lpstr>attend profit 2005 to 2017</vt:lpstr>
      <vt:lpstr>hotel rates 2005 to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Boucher</dc:creator>
  <cp:lastModifiedBy>Allison Boucher</cp:lastModifiedBy>
  <cp:lastPrinted>2018-01-24T17:59:43Z</cp:lastPrinted>
  <dcterms:created xsi:type="dcterms:W3CDTF">2017-02-01T18:05:35Z</dcterms:created>
  <dcterms:modified xsi:type="dcterms:W3CDTF">2018-01-24T21:20:41Z</dcterms:modified>
</cp:coreProperties>
</file>