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tyfreecanada-my.sharepoint.com/personal/aboucher_fdfa_ca/Documents/FDFA/Allison's doc.s/Board/BOD meeting docs/2018/February/"/>
    </mc:Choice>
  </mc:AlternateContent>
  <xr:revisionPtr revIDLastSave="0" documentId="8_{A1031EC2-4845-4A2D-89CF-F94CE88F87B1}" xr6:coauthVersionLast="28" xr6:coauthVersionMax="28" xr10:uidLastSave="{00000000-0000-0000-0000-000000000000}"/>
  <bookViews>
    <workbookView xWindow="9120" yWindow="648" windowWidth="10560" windowHeight="7560" xr2:uid="{00000000-000D-0000-FFFF-FFFF00000000}"/>
  </bookViews>
  <sheets>
    <sheet name="Consolidated Budget" sheetId="1" r:id="rId1"/>
    <sheet name="BOD" sheetId="7" r:id="rId2"/>
    <sheet name="Semi-Annual" sheetId="12" r:id="rId3"/>
    <sheet name="GR" sheetId="8" r:id="rId4"/>
    <sheet name="Salaries-Benefits" sheetId="14" r:id="rId5"/>
    <sheet name="Dues &amp; Subcriptions" sheetId="6" r:id="rId6"/>
    <sheet name="FDFA Travel" sheetId="10" r:id="rId7"/>
    <sheet name="P&amp;L Forecast" sheetId="11" r:id="rId8"/>
  </sheets>
  <calcPr calcId="171027"/>
</workbook>
</file>

<file path=xl/calcChain.xml><?xml version="1.0" encoding="utf-8"?>
<calcChain xmlns="http://schemas.openxmlformats.org/spreadsheetml/2006/main">
  <c r="Q16" i="7" l="1"/>
  <c r="Q15" i="7"/>
  <c r="AB49" i="1"/>
  <c r="AH49" i="1"/>
  <c r="AH45" i="1"/>
  <c r="AH44" i="1"/>
  <c r="AH43" i="1"/>
  <c r="AH42" i="1"/>
  <c r="AH40" i="1"/>
  <c r="AH41" i="1"/>
  <c r="AH38" i="1"/>
  <c r="AH39" i="1"/>
  <c r="AH37" i="1"/>
  <c r="AH36" i="1"/>
  <c r="AH12" i="1"/>
  <c r="AH11" i="1"/>
  <c r="AH10" i="1"/>
  <c r="AH8" i="1"/>
  <c r="AH7" i="1"/>
  <c r="AH6" i="1"/>
  <c r="AH19" i="1"/>
  <c r="AH18" i="1"/>
  <c r="AH22" i="1"/>
  <c r="AH23" i="1"/>
  <c r="AH27" i="1"/>
  <c r="AH20" i="1"/>
  <c r="AH21" i="1"/>
  <c r="AH24" i="1"/>
  <c r="AH25" i="1"/>
  <c r="AH17" i="1"/>
  <c r="AH5" i="1"/>
  <c r="AB28" i="1"/>
  <c r="AB29" i="1"/>
  <c r="AB30" i="1"/>
  <c r="AB31" i="1"/>
  <c r="AB32" i="1"/>
  <c r="H20" i="11"/>
  <c r="H21" i="11"/>
  <c r="H11" i="11"/>
  <c r="H12" i="11"/>
  <c r="H13" i="11"/>
  <c r="H14" i="11"/>
  <c r="H15" i="11"/>
  <c r="H16" i="11"/>
  <c r="H10" i="11"/>
  <c r="G25" i="11"/>
  <c r="G23" i="11"/>
  <c r="G17" i="11"/>
  <c r="AL50" i="1" l="1"/>
  <c r="AL33" i="1"/>
  <c r="AL13" i="1"/>
  <c r="L13" i="10" l="1"/>
  <c r="L14" i="10" s="1"/>
  <c r="Q19" i="6"/>
  <c r="C12" i="14"/>
  <c r="C13" i="14" s="1"/>
  <c r="I22" i="12"/>
  <c r="I21" i="12"/>
  <c r="Q18" i="6" l="1"/>
  <c r="M14" i="8"/>
  <c r="I20" i="12"/>
  <c r="I9" i="12"/>
  <c r="P15" i="7"/>
  <c r="P16" i="7" s="1"/>
  <c r="AK7" i="1"/>
  <c r="AK11" i="1" l="1"/>
  <c r="AK6" i="1"/>
  <c r="AK17" i="1"/>
  <c r="AK19" i="1"/>
  <c r="AK27" i="1"/>
  <c r="AK18" i="1"/>
  <c r="AK23" i="1"/>
  <c r="AL52" i="1"/>
  <c r="AL56" i="1" s="1"/>
  <c r="AK22" i="1"/>
  <c r="AK10" i="1"/>
  <c r="AK5" i="1"/>
  <c r="AK8" i="1"/>
  <c r="AK12" i="1"/>
  <c r="AK48" i="1"/>
  <c r="AK44" i="1"/>
  <c r="AK40" i="1"/>
  <c r="AK43" i="1"/>
  <c r="AK39" i="1"/>
  <c r="AK36" i="1"/>
  <c r="AK42" i="1"/>
  <c r="AK38" i="1"/>
  <c r="AK49" i="1"/>
  <c r="AK45" i="1"/>
  <c r="AK41" i="1"/>
  <c r="AK37" i="1"/>
  <c r="AK25" i="1"/>
  <c r="AK21" i="1"/>
  <c r="AK24" i="1"/>
  <c r="G12" i="14" l="1"/>
  <c r="E12" i="14"/>
  <c r="E13" i="14" s="1"/>
  <c r="K15" i="8" l="1"/>
  <c r="K14" i="8"/>
  <c r="AH28" i="1" l="1"/>
  <c r="AH29" i="1"/>
  <c r="AH30" i="1"/>
  <c r="AH31" i="1"/>
  <c r="AH32" i="1"/>
  <c r="AI50" i="1"/>
  <c r="AI33" i="1"/>
  <c r="AI13" i="1"/>
  <c r="AI52" i="1" l="1"/>
  <c r="AI56" i="1" s="1"/>
  <c r="AG33" i="1"/>
  <c r="AF37" i="1" l="1"/>
  <c r="AF38" i="1"/>
  <c r="AF39" i="1"/>
  <c r="AF40" i="1"/>
  <c r="AF41" i="1"/>
  <c r="AF42" i="1"/>
  <c r="AF43" i="1"/>
  <c r="AF44" i="1"/>
  <c r="AF45" i="1"/>
  <c r="AF48" i="1"/>
  <c r="AF49" i="1"/>
  <c r="AF36" i="1"/>
  <c r="AF18" i="1"/>
  <c r="AF19" i="1"/>
  <c r="AF20" i="1"/>
  <c r="AF21" i="1"/>
  <c r="AF22" i="1"/>
  <c r="AF23" i="1"/>
  <c r="AF25" i="1"/>
  <c r="AF27" i="1"/>
  <c r="AF28" i="1"/>
  <c r="AF29" i="1"/>
  <c r="AF30" i="1"/>
  <c r="AF31" i="1"/>
  <c r="AF32" i="1"/>
  <c r="AF17" i="1"/>
  <c r="AF6" i="1"/>
  <c r="AF7" i="1"/>
  <c r="AF8" i="1"/>
  <c r="AF10" i="1"/>
  <c r="AF11" i="1"/>
  <c r="AF12" i="1"/>
  <c r="AF5" i="1"/>
  <c r="AG50" i="1" l="1"/>
  <c r="AG13" i="1"/>
  <c r="AG52" i="1" l="1"/>
  <c r="N15" i="7"/>
  <c r="AG56" i="1" l="1"/>
  <c r="O18" i="6" l="1"/>
  <c r="O19" i="6" s="1"/>
  <c r="J13" i="10" l="1"/>
  <c r="J14" i="10" s="1"/>
  <c r="G20" i="12" l="1"/>
  <c r="G21" i="12" s="1"/>
  <c r="G22" i="12" s="1"/>
  <c r="J14" i="8"/>
  <c r="J15" i="8" s="1"/>
  <c r="N16" i="7" l="1"/>
  <c r="D14" i="10" l="1"/>
  <c r="C20" i="12" l="1"/>
  <c r="C9" i="12"/>
  <c r="F20" i="12"/>
  <c r="D20" i="12"/>
  <c r="D21" i="12" s="1"/>
  <c r="D22" i="12" s="1"/>
  <c r="D9" i="12"/>
  <c r="C21" i="12" l="1"/>
  <c r="C22" i="12" s="1"/>
  <c r="F9" i="12"/>
  <c r="F21" i="12" s="1"/>
  <c r="F22" i="12" s="1"/>
  <c r="S21" i="1" l="1"/>
  <c r="S22" i="1"/>
  <c r="S23" i="1"/>
  <c r="S25" i="1"/>
  <c r="F23" i="11" l="1"/>
  <c r="H23" i="11" s="1"/>
  <c r="F17" i="11"/>
  <c r="H17" i="11" s="1"/>
  <c r="F25" i="11" l="1"/>
  <c r="H25" i="11" s="1"/>
  <c r="N18" i="6"/>
  <c r="N19" i="6" s="1"/>
  <c r="AE50" i="1" l="1"/>
  <c r="AE33" i="1"/>
  <c r="AE13" i="1"/>
  <c r="AF13" i="1" l="1"/>
  <c r="AD46" i="1"/>
  <c r="AF50" i="1"/>
  <c r="AD47" i="1"/>
  <c r="AD48" i="1"/>
  <c r="AD49" i="1"/>
  <c r="AF33" i="1"/>
  <c r="AD38" i="1"/>
  <c r="AD42" i="1"/>
  <c r="AD36" i="1"/>
  <c r="AD39" i="1"/>
  <c r="AD43" i="1"/>
  <c r="AD40" i="1"/>
  <c r="AD44" i="1"/>
  <c r="AD37" i="1"/>
  <c r="AD41" i="1"/>
  <c r="AD45" i="1"/>
  <c r="AD19" i="1"/>
  <c r="AD21" i="1"/>
  <c r="AD27" i="1"/>
  <c r="AD18" i="1"/>
  <c r="AD22" i="1"/>
  <c r="AD17" i="1"/>
  <c r="AD23" i="1"/>
  <c r="AD20" i="1"/>
  <c r="AD25" i="1"/>
  <c r="AD6" i="1"/>
  <c r="AD7" i="1"/>
  <c r="AD8" i="1"/>
  <c r="AD10" i="1"/>
  <c r="AD11" i="1"/>
  <c r="AD12" i="1"/>
  <c r="AD5" i="1"/>
  <c r="AE52" i="1"/>
  <c r="AH52" i="1" s="1"/>
  <c r="I13" i="10"/>
  <c r="I14" i="10" s="1"/>
  <c r="AE56" i="1" l="1"/>
  <c r="AF52" i="1"/>
  <c r="AC33" i="1"/>
  <c r="AC50" i="1"/>
  <c r="AB37" i="1" l="1"/>
  <c r="AB45" i="1"/>
  <c r="AB46" i="1"/>
  <c r="AB39" i="1"/>
  <c r="AB36" i="1"/>
  <c r="AB38" i="1"/>
  <c r="AB40" i="1"/>
  <c r="AB41" i="1"/>
  <c r="AB42" i="1"/>
  <c r="AB43" i="1"/>
  <c r="AB44" i="1"/>
  <c r="AB23" i="1"/>
  <c r="AB24" i="1"/>
  <c r="AB25" i="1"/>
  <c r="AB18" i="1"/>
  <c r="AB27" i="1"/>
  <c r="AB19" i="1"/>
  <c r="AB17" i="1"/>
  <c r="AB20" i="1"/>
  <c r="AB21" i="1"/>
  <c r="AB22" i="1"/>
  <c r="AC52" i="1"/>
  <c r="AC13" i="1"/>
  <c r="AB8" i="1" l="1"/>
  <c r="AB10" i="1"/>
  <c r="AB11" i="1"/>
  <c r="AB12" i="1"/>
  <c r="AB7" i="1"/>
  <c r="AB5" i="1"/>
  <c r="AB16" i="1"/>
  <c r="AB6" i="1"/>
  <c r="AC56" i="1"/>
  <c r="M15" i="7"/>
  <c r="M16" i="7" s="1"/>
  <c r="K15" i="7" l="1"/>
  <c r="F26" i="8" l="1"/>
  <c r="H26" i="8"/>
  <c r="H27" i="8" l="1"/>
  <c r="L18" i="6"/>
  <c r="L19" i="6" s="1"/>
  <c r="K16" i="7"/>
  <c r="G13" i="10" l="1"/>
  <c r="G14" i="10" s="1"/>
  <c r="H14" i="8" l="1"/>
  <c r="F14" i="8"/>
  <c r="F15" i="8" s="1"/>
  <c r="E14" i="8"/>
  <c r="E15" i="8" s="1"/>
  <c r="H15" i="8" l="1"/>
  <c r="H30" i="8" s="1"/>
  <c r="H29" i="8"/>
  <c r="E23" i="11" l="1"/>
  <c r="E17" i="11"/>
  <c r="E25" i="11" l="1"/>
  <c r="D23" i="11"/>
  <c r="C23" i="11"/>
  <c r="C25" i="11" s="1"/>
  <c r="C29" i="11" s="1"/>
  <c r="D27" i="11" s="1"/>
  <c r="D17" i="11"/>
  <c r="D25" i="11" l="1"/>
  <c r="E27" i="11" s="1"/>
  <c r="E29" i="11" l="1"/>
  <c r="F27" i="11" l="1"/>
  <c r="F29" i="11" s="1"/>
  <c r="G27" i="11" l="1"/>
  <c r="E13" i="10"/>
  <c r="E14" i="10" s="1"/>
  <c r="H27" i="11" l="1"/>
  <c r="G29" i="11"/>
  <c r="H29" i="11" s="1"/>
  <c r="I15" i="7"/>
  <c r="I16" i="7" s="1"/>
  <c r="G15" i="7" l="1"/>
  <c r="G16" i="7" s="1"/>
  <c r="H18" i="6" l="1"/>
  <c r="H19" i="6" s="1"/>
  <c r="F18" i="6"/>
  <c r="J18" i="6" l="1"/>
  <c r="J19" i="6" s="1"/>
  <c r="Z50" i="1" l="1"/>
  <c r="Z33" i="1"/>
  <c r="Z13" i="1"/>
  <c r="X8" i="1" l="1"/>
  <c r="X5" i="1"/>
  <c r="X11" i="1"/>
  <c r="X12" i="1"/>
  <c r="X10" i="1"/>
  <c r="X6" i="1"/>
  <c r="X7" i="1"/>
  <c r="X37" i="1"/>
  <c r="X41" i="1"/>
  <c r="X45" i="1"/>
  <c r="X39" i="1"/>
  <c r="X43" i="1"/>
  <c r="X40" i="1"/>
  <c r="X44" i="1"/>
  <c r="X38" i="1"/>
  <c r="X42" i="1"/>
  <c r="X36" i="1"/>
  <c r="X23" i="1"/>
  <c r="X25" i="1"/>
  <c r="X17" i="1"/>
  <c r="X27" i="1"/>
  <c r="X18" i="1"/>
  <c r="X19" i="1"/>
  <c r="X20" i="1"/>
  <c r="X21" i="1"/>
  <c r="X22" i="1"/>
  <c r="Z52" i="1"/>
  <c r="Z56" i="1" s="1"/>
  <c r="AA50" i="1"/>
  <c r="AA33" i="1" l="1"/>
  <c r="AA52" i="1" s="1"/>
  <c r="AA13" i="1" l="1"/>
  <c r="AA56" i="1" s="1"/>
  <c r="Y33" i="1" l="1"/>
  <c r="E18" i="6" l="1"/>
  <c r="E19" i="6" s="1"/>
  <c r="D18" i="6"/>
  <c r="D19" i="6" s="1"/>
  <c r="E15" i="7" l="1"/>
  <c r="E16" i="7" s="1"/>
  <c r="D15" i="7"/>
  <c r="D16" i="7" s="1"/>
  <c r="W50" i="1" l="1"/>
  <c r="W33" i="1"/>
  <c r="W13" i="1"/>
  <c r="U10" i="1" l="1"/>
  <c r="U11" i="1"/>
  <c r="U12" i="1"/>
  <c r="U5" i="1"/>
  <c r="U6" i="1"/>
  <c r="U7" i="1"/>
  <c r="U8" i="1"/>
  <c r="U27" i="1"/>
  <c r="U18" i="1"/>
  <c r="U17" i="1"/>
  <c r="U19" i="1"/>
  <c r="U20" i="1"/>
  <c r="U21" i="1"/>
  <c r="U22" i="1"/>
  <c r="U23" i="1"/>
  <c r="U25" i="1"/>
  <c r="U44" i="1"/>
  <c r="U36" i="1"/>
  <c r="U45" i="1"/>
  <c r="U48" i="1"/>
  <c r="U43" i="1"/>
  <c r="U37" i="1"/>
  <c r="U41" i="1"/>
  <c r="U38" i="1"/>
  <c r="U42" i="1"/>
  <c r="U39" i="1"/>
  <c r="U40" i="1"/>
  <c r="W52" i="1"/>
  <c r="W56" i="1" s="1"/>
  <c r="F19" i="6"/>
  <c r="Y50" i="1" l="1"/>
  <c r="Y52" i="1" l="1"/>
  <c r="Y13" i="1"/>
  <c r="Y56" i="1" l="1"/>
  <c r="T50" i="1"/>
  <c r="T33" i="1"/>
  <c r="T13" i="1"/>
  <c r="P33" i="1"/>
  <c r="R21" i="1"/>
  <c r="R33" i="1" s="1"/>
  <c r="P50" i="1"/>
  <c r="P13" i="1"/>
  <c r="V33" i="1"/>
  <c r="V50" i="1"/>
  <c r="V13" i="1"/>
  <c r="N33" i="1"/>
  <c r="M20" i="1" s="1"/>
  <c r="N50" i="1"/>
  <c r="M45" i="1" s="1"/>
  <c r="R39" i="1"/>
  <c r="R41" i="1"/>
  <c r="R44" i="1"/>
  <c r="R46" i="1"/>
  <c r="R47" i="1"/>
  <c r="R48" i="1"/>
  <c r="R13" i="1"/>
  <c r="N13" i="1"/>
  <c r="M11" i="1" s="1"/>
  <c r="L13" i="1"/>
  <c r="K7" i="1" s="1"/>
  <c r="L33" i="1"/>
  <c r="K20" i="1" s="1"/>
  <c r="L50" i="1"/>
  <c r="K45" i="1" s="1"/>
  <c r="J13" i="1"/>
  <c r="I6" i="1" s="1"/>
  <c r="J33" i="1"/>
  <c r="I29" i="1" s="1"/>
  <c r="J50" i="1"/>
  <c r="I43" i="1" s="1"/>
  <c r="H13" i="1"/>
  <c r="G10" i="1" s="1"/>
  <c r="H33" i="1"/>
  <c r="G23" i="1" s="1"/>
  <c r="H50" i="1"/>
  <c r="G41" i="1" s="1"/>
  <c r="F13" i="1"/>
  <c r="E6" i="1" s="1"/>
  <c r="F33" i="1"/>
  <c r="E28" i="1" s="1"/>
  <c r="F50" i="1"/>
  <c r="V51" i="1"/>
  <c r="M43" i="1"/>
  <c r="I40" i="1"/>
  <c r="M31" i="1"/>
  <c r="I28" i="1"/>
  <c r="M23" i="1"/>
  <c r="I23" i="1"/>
  <c r="M21" i="1"/>
  <c r="I21" i="1"/>
  <c r="M12" i="1"/>
  <c r="I10" i="1"/>
  <c r="G7" i="1" l="1"/>
  <c r="S6" i="1"/>
  <c r="S5" i="1"/>
  <c r="S12" i="1"/>
  <c r="S10" i="1"/>
  <c r="S8" i="1"/>
  <c r="S7" i="1"/>
  <c r="S20" i="1"/>
  <c r="S17" i="1"/>
  <c r="S27" i="1"/>
  <c r="S19" i="1"/>
  <c r="S18" i="1"/>
  <c r="S39" i="1"/>
  <c r="S37" i="1"/>
  <c r="S45" i="1"/>
  <c r="S44" i="1"/>
  <c r="S40" i="1"/>
  <c r="S36" i="1"/>
  <c r="S43" i="1"/>
  <c r="S42" i="1"/>
  <c r="S41" i="1"/>
  <c r="I37" i="1"/>
  <c r="I38" i="1"/>
  <c r="I47" i="1"/>
  <c r="M6" i="1"/>
  <c r="G22" i="1"/>
  <c r="M7" i="1"/>
  <c r="E19" i="1"/>
  <c r="E8" i="1"/>
  <c r="M10" i="1"/>
  <c r="K49" i="1"/>
  <c r="E5" i="1"/>
  <c r="E12" i="1"/>
  <c r="K6" i="1"/>
  <c r="E31" i="1"/>
  <c r="G45" i="1"/>
  <c r="G11" i="1"/>
  <c r="G47" i="1"/>
  <c r="G40" i="1"/>
  <c r="G12" i="1"/>
  <c r="I41" i="1"/>
  <c r="G5" i="1"/>
  <c r="G36" i="1"/>
  <c r="K12" i="1"/>
  <c r="G8" i="1"/>
  <c r="I42" i="1"/>
  <c r="G6" i="1"/>
  <c r="K10" i="1"/>
  <c r="I36" i="1"/>
  <c r="M44" i="1"/>
  <c r="G20" i="1"/>
  <c r="G18" i="1"/>
  <c r="G28" i="1"/>
  <c r="M19" i="1"/>
  <c r="I12" i="1"/>
  <c r="I8" i="1"/>
  <c r="E11" i="1"/>
  <c r="E20" i="1"/>
  <c r="E25" i="1"/>
  <c r="K36" i="1"/>
  <c r="K41" i="1"/>
  <c r="K43" i="1"/>
  <c r="I5" i="1"/>
  <c r="E7" i="1"/>
  <c r="K8" i="1"/>
  <c r="G37" i="1"/>
  <c r="K47" i="1"/>
  <c r="K42" i="1"/>
  <c r="K5" i="1"/>
  <c r="M8" i="1"/>
  <c r="I11" i="1"/>
  <c r="E16" i="1"/>
  <c r="G49" i="1"/>
  <c r="K40" i="1"/>
  <c r="M5" i="1"/>
  <c r="I7" i="1"/>
  <c r="E10" i="1"/>
  <c r="K11" i="1"/>
  <c r="G16" i="1"/>
  <c r="G30" i="1"/>
  <c r="G44" i="1"/>
  <c r="R50" i="1"/>
  <c r="R52" i="1" s="1"/>
  <c r="R56" i="1" s="1"/>
  <c r="K37" i="1"/>
  <c r="E17" i="1"/>
  <c r="G31" i="1"/>
  <c r="K38" i="1"/>
  <c r="I44" i="1"/>
  <c r="G19" i="1"/>
  <c r="E22" i="1"/>
  <c r="G29" i="1"/>
  <c r="H52" i="1"/>
  <c r="H56" i="1" s="1"/>
  <c r="G17" i="1"/>
  <c r="E21" i="1"/>
  <c r="G27" i="1"/>
  <c r="E27" i="1"/>
  <c r="I30" i="1"/>
  <c r="I19" i="1"/>
  <c r="F52" i="1"/>
  <c r="F56" i="1" s="1"/>
  <c r="J52" i="1"/>
  <c r="I17" i="1"/>
  <c r="E23" i="1"/>
  <c r="E29" i="1"/>
  <c r="I20" i="1"/>
  <c r="I18" i="1"/>
  <c r="P52" i="1"/>
  <c r="P56" i="1" s="1"/>
  <c r="M38" i="1"/>
  <c r="M41" i="1"/>
  <c r="N52" i="1"/>
  <c r="N56" i="1" s="1"/>
  <c r="K39" i="1"/>
  <c r="M36" i="1"/>
  <c r="G39" i="1"/>
  <c r="G42" i="1"/>
  <c r="K44" i="1"/>
  <c r="M47" i="1"/>
  <c r="M42" i="1"/>
  <c r="I49" i="1"/>
  <c r="M37" i="1"/>
  <c r="M40" i="1"/>
  <c r="G43" i="1"/>
  <c r="I45" i="1"/>
  <c r="M49" i="1"/>
  <c r="G38" i="1"/>
  <c r="T52" i="1"/>
  <c r="K21" i="1"/>
  <c r="K17" i="1"/>
  <c r="K22" i="1"/>
  <c r="M17" i="1"/>
  <c r="K27" i="1"/>
  <c r="K29" i="1"/>
  <c r="L52" i="1"/>
  <c r="L56" i="1" s="1"/>
  <c r="E18" i="1"/>
  <c r="K19" i="1"/>
  <c r="G21" i="1"/>
  <c r="M29" i="1"/>
  <c r="V52" i="1"/>
  <c r="V56" i="1" s="1"/>
  <c r="K28" i="1"/>
  <c r="K18" i="1"/>
  <c r="K30" i="1"/>
  <c r="M18" i="1"/>
  <c r="M30" i="1"/>
  <c r="K23" i="1"/>
  <c r="T56" i="1" l="1"/>
  <c r="S38" i="1"/>
  <c r="M39" i="1"/>
  <c r="I39" i="1"/>
  <c r="J56" i="1"/>
</calcChain>
</file>

<file path=xl/sharedStrings.xml><?xml version="1.0" encoding="utf-8"?>
<sst xmlns="http://schemas.openxmlformats.org/spreadsheetml/2006/main" count="281" uniqueCount="211">
  <si>
    <t>Revenue</t>
  </si>
  <si>
    <t>Membership Revenue</t>
  </si>
  <si>
    <t>Associate Member</t>
  </si>
  <si>
    <t>Store Bag Program</t>
  </si>
  <si>
    <t>Business Development</t>
  </si>
  <si>
    <t>Interest &amp; Misc. Income</t>
  </si>
  <si>
    <t>Total Revenue</t>
  </si>
  <si>
    <t>Expenses</t>
  </si>
  <si>
    <t>Awareness/Marketing</t>
  </si>
  <si>
    <t>Scholarship Program</t>
  </si>
  <si>
    <t>Legal/Bylaw Expense</t>
  </si>
  <si>
    <t>Board of Directors' Expenses</t>
  </si>
  <si>
    <t>Government Relations Committee</t>
  </si>
  <si>
    <t>Industry Survey</t>
  </si>
  <si>
    <t>Subtotal</t>
  </si>
  <si>
    <t>Operating Expenses</t>
  </si>
  <si>
    <t>Office Rent</t>
  </si>
  <si>
    <t>Salaries &amp; Benefits</t>
  </si>
  <si>
    <t>Professional Fees</t>
  </si>
  <si>
    <t>Office &amp; General Expenses</t>
  </si>
  <si>
    <t>Dues &amp; Subscriptions</t>
  </si>
  <si>
    <t>Charitable Donations</t>
  </si>
  <si>
    <t>Insurance</t>
  </si>
  <si>
    <t>Interest &amp; Service Charges</t>
  </si>
  <si>
    <t>Travel &amp; Entertainment</t>
  </si>
  <si>
    <t>Telecommunications</t>
  </si>
  <si>
    <t>Bad Debts</t>
  </si>
  <si>
    <t>Staff Training</t>
  </si>
  <si>
    <t>Total Expense</t>
  </si>
  <si>
    <t>Surplus (Deficit)</t>
  </si>
  <si>
    <t>FDFA Connect Sales</t>
  </si>
  <si>
    <t>Passport Collateral Sales</t>
  </si>
  <si>
    <t>Foreign Exchange Loss/(Gain)</t>
  </si>
  <si>
    <t>Supplier Committee</t>
  </si>
  <si>
    <t>Supplier Member</t>
  </si>
  <si>
    <t>Operator Member</t>
  </si>
  <si>
    <t>Jan/10- Dec/10</t>
  </si>
  <si>
    <t>2010
BUDGET</t>
  </si>
  <si>
    <t>2011
BUDGET</t>
  </si>
  <si>
    <t>FDFA Connect (Buyers Guide)</t>
  </si>
  <si>
    <t>2010
ACTUAL</t>
  </si>
  <si>
    <t xml:space="preserve">Strategic Planning/Review </t>
  </si>
  <si>
    <t>25th Anniversary Allowance</t>
  </si>
  <si>
    <t>2012
BUDGET</t>
  </si>
  <si>
    <t>2013
BUDGET</t>
  </si>
  <si>
    <t>2014
BUDGET</t>
  </si>
  <si>
    <t>Jan- Dec</t>
  </si>
  <si>
    <t>Program Expenses</t>
  </si>
  <si>
    <t>Contingency Expense</t>
  </si>
  <si>
    <t>Jan-Dec</t>
  </si>
  <si>
    <t>2011
ACTUAL</t>
  </si>
  <si>
    <t>2012
ACTUAL</t>
  </si>
  <si>
    <t>2013
ACTUAL</t>
  </si>
  <si>
    <t>Summit/Semi-Annual Meeting</t>
  </si>
  <si>
    <t>National Marketing Program</t>
  </si>
  <si>
    <t xml:space="preserve"> Dues &amp; Subscriptions</t>
  </si>
  <si>
    <t>Retail Council of Canada</t>
  </si>
  <si>
    <t>Canadian Chamber of Commerce</t>
  </si>
  <si>
    <t>Adobe Connect (webinars)</t>
  </si>
  <si>
    <t>Tourism Industry Association Canada</t>
  </si>
  <si>
    <t>Industry Media/Website Domain Subscriptions</t>
  </si>
  <si>
    <t>2015
BUDGET</t>
  </si>
  <si>
    <t>Expense Summary</t>
  </si>
  <si>
    <t>Annual Budget</t>
  </si>
  <si>
    <t>Teleconferences</t>
  </si>
  <si>
    <t>Live Meeting January</t>
  </si>
  <si>
    <t>Corporate Photos</t>
  </si>
  <si>
    <t>2013
Actual</t>
  </si>
  <si>
    <t>2014
Actual</t>
  </si>
  <si>
    <t>Board of Directors</t>
  </si>
  <si>
    <t>Press Releases</t>
  </si>
  <si>
    <t>Government Relations</t>
  </si>
  <si>
    <t>Certification Program</t>
  </si>
  <si>
    <t>Statistics Canada</t>
  </si>
  <si>
    <t>Impact Public Affairs Membership</t>
  </si>
  <si>
    <t>World Duty Free Membership (€5000)</t>
  </si>
  <si>
    <t>Lobbyist (TSA) Tobacco</t>
  </si>
  <si>
    <t>2016 BUDGET</t>
  </si>
  <si>
    <t>SharePoint/Office 365</t>
  </si>
  <si>
    <t xml:space="preserve">2015 Budget </t>
  </si>
  <si>
    <t>2015
Actual</t>
  </si>
  <si>
    <t>2015 Actual</t>
  </si>
  <si>
    <t>Live Meeting Convention &amp; Board Dinner</t>
  </si>
  <si>
    <t>Notes</t>
  </si>
  <si>
    <t>2016 Budget</t>
  </si>
  <si>
    <t>Month</t>
  </si>
  <si>
    <t>Duration</t>
  </si>
  <si>
    <t>2 nights</t>
  </si>
  <si>
    <t>RCC Hotel at FDFA Convention</t>
  </si>
  <si>
    <t>L. Karson Duty Free Store Visit (TBD)</t>
  </si>
  <si>
    <t>2016
Budget</t>
  </si>
  <si>
    <t>Actual</t>
  </si>
  <si>
    <t>Surplus/Deficit</t>
  </si>
  <si>
    <t>P &amp; L Forecast</t>
  </si>
  <si>
    <t>change</t>
  </si>
  <si>
    <t>Revenues:</t>
  </si>
  <si>
    <t xml:space="preserve">Operator Memberships </t>
  </si>
  <si>
    <t>Supplier Memberships</t>
  </si>
  <si>
    <t>Associate Memberships</t>
  </si>
  <si>
    <t>FDFA Connect</t>
  </si>
  <si>
    <t>Other</t>
  </si>
  <si>
    <t>Expenses:</t>
  </si>
  <si>
    <t xml:space="preserve">Program Expenses </t>
  </si>
  <si>
    <t>Current Year Surplus (Deficit)</t>
  </si>
  <si>
    <t>Surplus, Start of Year</t>
  </si>
  <si>
    <t>Surplus, End of Year</t>
  </si>
  <si>
    <t>Economic Impact Report - Road TRIP</t>
  </si>
  <si>
    <t>Surplus/ (Deficit)</t>
  </si>
  <si>
    <t>Expense Summary (General GR)</t>
  </si>
  <si>
    <t>Total Expense (General GR)</t>
  </si>
  <si>
    <t>2016 
Actual</t>
  </si>
  <si>
    <t>GR Lease</t>
  </si>
  <si>
    <t>Contingency</t>
  </si>
  <si>
    <t>Travel Costs for Ottawa Mtgs with Government</t>
  </si>
  <si>
    <t>Total Lease</t>
  </si>
  <si>
    <t>BLG review of legal/regs re: PBA RFP</t>
  </si>
  <si>
    <t>Annual GR Budget</t>
  </si>
  <si>
    <t>budget based on Mar/Apr only</t>
  </si>
  <si>
    <t>Combined Surplus/Deficit</t>
  </si>
  <si>
    <t xml:space="preserve">TSA GR Advisory Services </t>
  </si>
  <si>
    <t>March/April/May</t>
  </si>
  <si>
    <t>June/July</t>
  </si>
  <si>
    <t>Combined Total</t>
  </si>
  <si>
    <t>BLG legal review D432 &amp; letter to PBA</t>
  </si>
  <si>
    <t>Employee Performance reviews</t>
  </si>
  <si>
    <t>paid in Euros</t>
  </si>
  <si>
    <t xml:space="preserve">2016 Actual </t>
  </si>
  <si>
    <t>2017 Budget</t>
  </si>
  <si>
    <t>2016 Actual</t>
  </si>
  <si>
    <t>Resource books, Gifts, Events, fees</t>
  </si>
  <si>
    <t>Legal (conflict of interest/BOD resignations)</t>
  </si>
  <si>
    <t>MP/CBSA Meetings (BOD travel etc.) &amp; Events</t>
  </si>
  <si>
    <t>Board Approved Budget Addition</t>
  </si>
  <si>
    <t xml:space="preserve">Admin/Telecon./Translation/Graphics, </t>
  </si>
  <si>
    <t>March</t>
  </si>
  <si>
    <t>Sept.</t>
  </si>
  <si>
    <t>various</t>
  </si>
  <si>
    <t>Misc.  events, taxi</t>
  </si>
  <si>
    <t>Convention (Net)</t>
  </si>
  <si>
    <t>4 nights</t>
  </si>
  <si>
    <t>Live Meeting Semi/Summit</t>
  </si>
  <si>
    <t>Budget</t>
  </si>
  <si>
    <t>FDFA FINANCIAL FORECAST  2015 - 2017</t>
  </si>
  <si>
    <t>2016 Review (CBSA)</t>
  </si>
  <si>
    <t>Revenue:</t>
  </si>
  <si>
    <t>Total</t>
  </si>
  <si>
    <t>FDFA Staff Travel/Hotel</t>
  </si>
  <si>
    <t>RCC Store registration (25 registrations)</t>
  </si>
  <si>
    <t>bank fees and cc discounts</t>
  </si>
  <si>
    <t>Travel Stats are now self-serve, no fees</t>
  </si>
  <si>
    <t xml:space="preserve">Annual Budget 2017 </t>
  </si>
  <si>
    <t>Semi-Annual Conference</t>
  </si>
  <si>
    <t xml:space="preserve">Ops Meals </t>
  </si>
  <si>
    <t>Operator Mtg  -  A/V, room rental</t>
  </si>
  <si>
    <t>Speakers</t>
  </si>
  <si>
    <t xml:space="preserve">Sponsor </t>
  </si>
  <si>
    <t xml:space="preserve">Shuttle Transportation </t>
  </si>
  <si>
    <t>Net Expense</t>
  </si>
  <si>
    <t>USD exchange</t>
  </si>
  <si>
    <t>Convention (net)</t>
  </si>
  <si>
    <t>Meetings (Supplier, Stakeholders)</t>
  </si>
  <si>
    <t>Golf Tournament - QC/ON</t>
  </si>
  <si>
    <t>Semi-Annual (Bus/Prof/Dev.)</t>
  </si>
  <si>
    <t>Store Bag Program (net)</t>
  </si>
  <si>
    <t xml:space="preserve">Interest &amp; Misc. Income </t>
  </si>
  <si>
    <t>2015 ACTUAL</t>
  </si>
  <si>
    <t>2014 ACTUAL</t>
  </si>
  <si>
    <t>2017 
BUDGET</t>
  </si>
  <si>
    <t xml:space="preserve">Lobbyist (TSA) </t>
  </si>
  <si>
    <t>2017 Actual</t>
  </si>
  <si>
    <t>Misc., binders, graphics</t>
  </si>
  <si>
    <t>2016 
ACTUAL</t>
  </si>
  <si>
    <t>Surplus/(Deficit)</t>
  </si>
  <si>
    <t>Intuit Canada (QuickBooks)</t>
  </si>
  <si>
    <t>2017 REV.BUDGET</t>
  </si>
  <si>
    <t>var.</t>
  </si>
  <si>
    <t>teleconferences</t>
  </si>
  <si>
    <t>Lease commitment until Dec. 31/2018</t>
  </si>
  <si>
    <t>2017 
Actual</t>
  </si>
  <si>
    <t>2017
Actual</t>
  </si>
  <si>
    <t>Mtg. with CBSA in Ottawa/Montreal</t>
  </si>
  <si>
    <t>FDFA meetings with TSA and/or TIAC</t>
  </si>
  <si>
    <t>Convention Committee</t>
  </si>
  <si>
    <t>Salaries</t>
  </si>
  <si>
    <t>Benefits</t>
  </si>
  <si>
    <t>CPP/EI</t>
  </si>
  <si>
    <t>Surplus / (Deficit)</t>
  </si>
  <si>
    <t>2018 Budget</t>
  </si>
  <si>
    <t>2018 
Budget</t>
  </si>
  <si>
    <t>2018   BUDGET NOTES</t>
  </si>
  <si>
    <t>%</t>
  </si>
  <si>
    <t>Bonus</t>
  </si>
  <si>
    <t xml:space="preserve"> Notes</t>
  </si>
  <si>
    <t>*Operator Registrations ($100 per)</t>
  </si>
  <si>
    <t>2018
Budget</t>
  </si>
  <si>
    <t>2017 
ACTUAL
(unaudited)</t>
  </si>
  <si>
    <t>office lines and A. Boucher cell (includes cell new phone)</t>
  </si>
  <si>
    <t>Severance</t>
  </si>
  <si>
    <t>Travel to IAADFS</t>
  </si>
  <si>
    <t>Board member attend IAADFS/WDFG Mtg.</t>
  </si>
  <si>
    <t>FDFA Travel/Entertainment Budget</t>
  </si>
  <si>
    <t>IT support, courier, fax subscription, office storage, office supplies</t>
  </si>
  <si>
    <t>non-member/member mtgs.</t>
  </si>
  <si>
    <t>Gold Standards Program</t>
  </si>
  <si>
    <t>BOD liability and general commercial coverage</t>
  </si>
  <si>
    <t>Operating Review Committee</t>
  </si>
  <si>
    <t>Survey Monkey/Drop Box subscriptions</t>
  </si>
  <si>
    <t>Board member attendance at IAADFS / QC golf tournament</t>
  </si>
  <si>
    <t>Prior year columns can be viewed by selecting 'unhide'</t>
  </si>
  <si>
    <t>based on increase and confirmed thresholds for 2018</t>
  </si>
  <si>
    <t>2018 Actual 
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</si>
</sst>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0_ ;[Red]\-#,##0.00\ "/>
    <numFmt numFmtId="167" formatCode="#,##0_ ;[Red]\-#,##0\ "/>
    <numFmt numFmtId="168" formatCode="_(* #,##0_);_(* \(#,##0\);_(* &quot;-&quot;??_);_(@_)"/>
    <numFmt numFmtId="169" formatCode="_-* #,##0_-;\-* #,##0_-;_-* &quot;-&quot;??_-;_-@_-"/>
    <numFmt numFmtId="170" formatCode="&quot;$&quot;#,##0"/>
  </numFmts>
  <fonts count="3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</cellStyleXfs>
  <cellXfs count="433">
    <xf numFmtId="0" fontId="0" fillId="0" borderId="0" xfId="0"/>
    <xf numFmtId="0" fontId="4" fillId="0" borderId="0" xfId="0" applyFont="1"/>
    <xf numFmtId="0" fontId="6" fillId="0" borderId="0" xfId="0" applyFont="1"/>
    <xf numFmtId="10" fontId="3" fillId="0" borderId="0" xfId="0" applyNumberFormat="1" applyFont="1"/>
    <xf numFmtId="10" fontId="8" fillId="0" borderId="0" xfId="0" applyNumberFormat="1" applyFont="1" applyFill="1"/>
    <xf numFmtId="0" fontId="8" fillId="0" borderId="0" xfId="0" applyFont="1" applyAlignment="1">
      <alignment wrapText="1"/>
    </xf>
    <xf numFmtId="10" fontId="3" fillId="0" borderId="1" xfId="1" applyNumberFormat="1" applyFont="1" applyFill="1" applyBorder="1"/>
    <xf numFmtId="0" fontId="3" fillId="0" borderId="0" xfId="0" applyFont="1"/>
    <xf numFmtId="0" fontId="2" fillId="0" borderId="0" xfId="0" applyFont="1" applyFill="1"/>
    <xf numFmtId="41" fontId="7" fillId="0" borderId="0" xfId="0" applyNumberFormat="1" applyFont="1" applyFill="1"/>
    <xf numFmtId="41" fontId="7" fillId="0" borderId="0" xfId="1" applyNumberFormat="1" applyFont="1" applyFill="1"/>
    <xf numFmtId="165" fontId="3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/>
    <xf numFmtId="165" fontId="3" fillId="0" borderId="1" xfId="1" applyNumberFormat="1" applyFont="1" applyFill="1" applyBorder="1"/>
    <xf numFmtId="165" fontId="3" fillId="0" borderId="0" xfId="1" applyNumberFormat="1" applyFont="1" applyFill="1"/>
    <xf numFmtId="0" fontId="6" fillId="0" borderId="0" xfId="0" applyFont="1" applyBorder="1"/>
    <xf numFmtId="10" fontId="3" fillId="0" borderId="0" xfId="1" applyNumberFormat="1" applyFont="1" applyFill="1" applyBorder="1"/>
    <xf numFmtId="165" fontId="3" fillId="0" borderId="0" xfId="1" applyNumberFormat="1" applyFont="1" applyFill="1" applyBorder="1"/>
    <xf numFmtId="167" fontId="6" fillId="0" borderId="0" xfId="1" applyNumberFormat="1" applyFont="1" applyFill="1"/>
    <xf numFmtId="0" fontId="6" fillId="0" borderId="0" xfId="0" applyFont="1" applyFill="1"/>
    <xf numFmtId="0" fontId="4" fillId="0" borderId="0" xfId="0" applyFont="1" applyBorder="1"/>
    <xf numFmtId="0" fontId="3" fillId="0" borderId="0" xfId="0" applyFont="1" applyBorder="1"/>
    <xf numFmtId="165" fontId="3" fillId="0" borderId="0" xfId="0" applyNumberFormat="1" applyFont="1" applyFill="1" applyBorder="1"/>
    <xf numFmtId="10" fontId="3" fillId="0" borderId="0" xfId="0" applyNumberFormat="1" applyFont="1" applyBorder="1"/>
    <xf numFmtId="165" fontId="11" fillId="0" borderId="0" xfId="0" applyNumberFormat="1" applyFont="1"/>
    <xf numFmtId="165" fontId="11" fillId="0" borderId="0" xfId="0" applyNumberFormat="1" applyFont="1" applyBorder="1"/>
    <xf numFmtId="165" fontId="12" fillId="0" borderId="1" xfId="1" applyNumberFormat="1" applyFont="1" applyFill="1" applyBorder="1"/>
    <xf numFmtId="165" fontId="12" fillId="0" borderId="0" xfId="1" applyNumberFormat="1" applyFont="1" applyFill="1" applyBorder="1"/>
    <xf numFmtId="0" fontId="11" fillId="0" borderId="0" xfId="0" applyFont="1"/>
    <xf numFmtId="0" fontId="7" fillId="0" borderId="0" xfId="0" applyFont="1" applyFill="1" applyAlignment="1">
      <alignment horizontal="center" wrapText="1"/>
    </xf>
    <xf numFmtId="41" fontId="6" fillId="0" borderId="0" xfId="1" applyNumberFormat="1" applyFont="1" applyFill="1" applyBorder="1"/>
    <xf numFmtId="41" fontId="6" fillId="0" borderId="0" xfId="1" applyNumberFormat="1" applyFont="1" applyFill="1"/>
    <xf numFmtId="41" fontId="4" fillId="0" borderId="1" xfId="1" applyNumberFormat="1" applyFont="1" applyFill="1" applyBorder="1"/>
    <xf numFmtId="41" fontId="4" fillId="0" borderId="0" xfId="1" applyNumberFormat="1" applyFont="1" applyFill="1" applyBorder="1"/>
    <xf numFmtId="0" fontId="10" fillId="0" borderId="0" xfId="0" applyFont="1" applyBorder="1"/>
    <xf numFmtId="10" fontId="9" fillId="0" borderId="0" xfId="0" applyNumberFormat="1" applyFont="1" applyBorder="1"/>
    <xf numFmtId="165" fontId="9" fillId="0" borderId="0" xfId="1" applyNumberFormat="1" applyFont="1" applyFill="1" applyBorder="1"/>
    <xf numFmtId="165" fontId="12" fillId="0" borderId="0" xfId="0" applyNumberFormat="1" applyFont="1" applyBorder="1"/>
    <xf numFmtId="0" fontId="10" fillId="0" borderId="0" xfId="0" applyFont="1"/>
    <xf numFmtId="41" fontId="3" fillId="0" borderId="0" xfId="1" applyNumberFormat="1" applyFont="1" applyFill="1" applyBorder="1"/>
    <xf numFmtId="41" fontId="4" fillId="0" borderId="0" xfId="0" applyNumberFormat="1" applyFont="1" applyFill="1"/>
    <xf numFmtId="41" fontId="2" fillId="0" borderId="0" xfId="0" applyNumberFormat="1" applyFont="1" applyFill="1"/>
    <xf numFmtId="41" fontId="6" fillId="0" borderId="0" xfId="1" applyNumberFormat="1" applyFont="1" applyFill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168" fontId="4" fillId="0" borderId="0" xfId="1" applyNumberFormat="1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Border="1" applyAlignment="1">
      <alignment horizontal="left" indent="1"/>
    </xf>
    <xf numFmtId="41" fontId="0" fillId="0" borderId="0" xfId="0" applyNumberFormat="1"/>
    <xf numFmtId="41" fontId="1" fillId="0" borderId="0" xfId="0" applyNumberFormat="1" applyFont="1"/>
    <xf numFmtId="168" fontId="1" fillId="0" borderId="0" xfId="1" applyNumberFormat="1" applyFont="1" applyFill="1" applyBorder="1"/>
    <xf numFmtId="15" fontId="1" fillId="0" borderId="0" xfId="0" applyNumberFormat="1" applyFont="1" applyBorder="1" applyAlignment="1">
      <alignment horizontal="left" indent="1"/>
    </xf>
    <xf numFmtId="0" fontId="1" fillId="0" borderId="0" xfId="0" applyFont="1" applyBorder="1" applyAlignment="1">
      <alignment horizontal="left" wrapText="1" indent="1"/>
    </xf>
    <xf numFmtId="41" fontId="17" fillId="0" borderId="1" xfId="0" applyNumberFormat="1" applyFont="1" applyBorder="1"/>
    <xf numFmtId="49" fontId="13" fillId="0" borderId="0" xfId="0" applyNumberFormat="1" applyFont="1" applyBorder="1" applyAlignment="1">
      <alignment horizontal="left"/>
    </xf>
    <xf numFmtId="3" fontId="0" fillId="0" borderId="0" xfId="0" applyNumberFormat="1"/>
    <xf numFmtId="0" fontId="1" fillId="2" borderId="0" xfId="0" applyFont="1" applyFill="1"/>
    <xf numFmtId="0" fontId="16" fillId="0" borderId="0" xfId="0" applyFont="1"/>
    <xf numFmtId="3" fontId="18" fillId="0" borderId="0" xfId="0" applyNumberFormat="1" applyFont="1"/>
    <xf numFmtId="41" fontId="0" fillId="0" borderId="0" xfId="0" applyNumberFormat="1" applyBorder="1"/>
    <xf numFmtId="0" fontId="1" fillId="0" borderId="3" xfId="0" applyFont="1" applyBorder="1"/>
    <xf numFmtId="0" fontId="4" fillId="0" borderId="3" xfId="0" applyFont="1" applyBorder="1"/>
    <xf numFmtId="41" fontId="4" fillId="0" borderId="3" xfId="0" applyNumberFormat="1" applyFont="1" applyBorder="1"/>
    <xf numFmtId="41" fontId="1" fillId="0" borderId="0" xfId="0" applyNumberFormat="1" applyFont="1" applyAlignment="1">
      <alignment vertical="center"/>
    </xf>
    <xf numFmtId="168" fontId="1" fillId="0" borderId="0" xfId="1" applyNumberFormat="1" applyFont="1" applyFill="1"/>
    <xf numFmtId="0" fontId="0" fillId="0" borderId="0" xfId="0" applyFill="1"/>
    <xf numFmtId="41" fontId="0" fillId="0" borderId="0" xfId="0" applyNumberFormat="1" applyFill="1"/>
    <xf numFmtId="41" fontId="1" fillId="0" borderId="0" xfId="0" applyNumberFormat="1" applyFont="1" applyFill="1"/>
    <xf numFmtId="41" fontId="4" fillId="0" borderId="3" xfId="0" applyNumberFormat="1" applyFont="1" applyFill="1" applyBorder="1"/>
    <xf numFmtId="168" fontId="4" fillId="0" borderId="3" xfId="1" applyNumberFormat="1" applyFont="1" applyBorder="1"/>
    <xf numFmtId="0" fontId="1" fillId="2" borderId="0" xfId="0" applyFont="1" applyFill="1" applyAlignment="1">
      <alignment horizontal="center" wrapText="1"/>
    </xf>
    <xf numFmtId="168" fontId="1" fillId="2" borderId="0" xfId="1" applyNumberFormat="1" applyFont="1" applyFill="1"/>
    <xf numFmtId="168" fontId="4" fillId="2" borderId="0" xfId="1" applyNumberFormat="1" applyFont="1" applyFill="1"/>
    <xf numFmtId="0" fontId="1" fillId="0" borderId="0" xfId="0" applyFont="1" applyAlignment="1">
      <alignment horizontal="right"/>
    </xf>
    <xf numFmtId="168" fontId="0" fillId="0" borderId="0" xfId="1" applyNumberFormat="1" applyFont="1"/>
    <xf numFmtId="168" fontId="4" fillId="0" borderId="0" xfId="1" applyNumberFormat="1" applyFont="1" applyFill="1"/>
    <xf numFmtId="41" fontId="1" fillId="0" borderId="0" xfId="0" applyNumberFormat="1" applyFont="1" applyFill="1" applyAlignment="1"/>
    <xf numFmtId="168" fontId="4" fillId="0" borderId="0" xfId="1" applyNumberFormat="1" applyFont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8" fontId="0" fillId="0" borderId="0" xfId="1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41" fontId="14" fillId="0" borderId="0" xfId="1" applyNumberFormat="1" applyFont="1" applyFill="1" applyBorder="1" applyAlignment="1">
      <alignment horizontal="right"/>
    </xf>
    <xf numFmtId="41" fontId="14" fillId="0" borderId="0" xfId="1" applyNumberFormat="1" applyFont="1" applyFill="1"/>
    <xf numFmtId="41" fontId="14" fillId="0" borderId="0" xfId="1" applyNumberFormat="1" applyFont="1" applyFill="1" applyBorder="1"/>
    <xf numFmtId="41" fontId="14" fillId="0" borderId="0" xfId="1" applyNumberFormat="1" applyFont="1" applyFill="1" applyBorder="1" applyAlignment="1">
      <alignment horizontal="center"/>
    </xf>
    <xf numFmtId="41" fontId="14" fillId="0" borderId="0" xfId="0" applyNumberFormat="1" applyFont="1" applyFill="1" applyBorder="1"/>
    <xf numFmtId="41" fontId="13" fillId="0" borderId="3" xfId="0" applyNumberFormat="1" applyFont="1" applyFill="1" applyBorder="1"/>
    <xf numFmtId="0" fontId="0" fillId="0" borderId="0" xfId="0" applyBorder="1"/>
    <xf numFmtId="0" fontId="2" fillId="0" borderId="2" xfId="0" applyFont="1" applyBorder="1" applyAlignment="1">
      <alignment horizontal="left" vertical="center"/>
    </xf>
    <xf numFmtId="0" fontId="7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1" fontId="0" fillId="0" borderId="0" xfId="0" applyNumberFormat="1" applyFill="1" applyBorder="1"/>
    <xf numFmtId="0" fontId="16" fillId="0" borderId="3" xfId="0" applyFont="1" applyBorder="1" applyAlignment="1">
      <alignment horizontal="center" vertical="center"/>
    </xf>
    <xf numFmtId="168" fontId="1" fillId="0" borderId="1" xfId="1" applyNumberFormat="1" applyFont="1" applyBorder="1"/>
    <xf numFmtId="0" fontId="2" fillId="0" borderId="2" xfId="0" applyFont="1" applyBorder="1" applyAlignment="1">
      <alignment horizontal="center" vertical="center"/>
    </xf>
    <xf numFmtId="41" fontId="1" fillId="0" borderId="1" xfId="0" applyNumberFormat="1" applyFont="1" applyFill="1" applyBorder="1"/>
    <xf numFmtId="0" fontId="6" fillId="0" borderId="0" xfId="0" applyFont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4" fontId="1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70" fontId="0" fillId="0" borderId="0" xfId="0" applyNumberFormat="1" applyFill="1"/>
    <xf numFmtId="170" fontId="4" fillId="0" borderId="0" xfId="0" applyNumberFormat="1" applyFont="1"/>
    <xf numFmtId="170" fontId="4" fillId="0" borderId="0" xfId="0" applyNumberFormat="1" applyFont="1" applyFill="1"/>
    <xf numFmtId="170" fontId="4" fillId="0" borderId="4" xfId="0" applyNumberFormat="1" applyFont="1" applyBorder="1"/>
    <xf numFmtId="170" fontId="4" fillId="0" borderId="4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 applyAlignment="1">
      <alignment horizontal="center"/>
    </xf>
    <xf numFmtId="49" fontId="14" fillId="0" borderId="0" xfId="0" applyNumberFormat="1" applyFont="1" applyBorder="1" applyAlignment="1">
      <alignment horizontal="left" indent="1"/>
    </xf>
    <xf numFmtId="49" fontId="14" fillId="0" borderId="0" xfId="0" applyNumberFormat="1" applyFont="1" applyAlignment="1">
      <alignment horizontal="left" indent="1"/>
    </xf>
    <xf numFmtId="0" fontId="23" fillId="0" borderId="0" xfId="0" applyFont="1" applyAlignment="1">
      <alignment horizontal="center"/>
    </xf>
    <xf numFmtId="0" fontId="24" fillId="0" borderId="0" xfId="0" applyFont="1" applyBorder="1"/>
    <xf numFmtId="10" fontId="23" fillId="0" borderId="0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9" fontId="24" fillId="0" borderId="0" xfId="2" applyFont="1" applyBorder="1"/>
    <xf numFmtId="0" fontId="24" fillId="0" borderId="0" xfId="0" applyFont="1"/>
    <xf numFmtId="41" fontId="17" fillId="0" borderId="0" xfId="0" applyNumberFormat="1" applyFont="1" applyBorder="1"/>
    <xf numFmtId="0" fontId="2" fillId="0" borderId="2" xfId="0" applyFont="1" applyFill="1" applyBorder="1" applyAlignment="1">
      <alignment horizontal="center" vertical="center" wrapText="1"/>
    </xf>
    <xf numFmtId="168" fontId="19" fillId="0" borderId="0" xfId="1" applyNumberFormat="1" applyFont="1" applyFill="1"/>
    <xf numFmtId="168" fontId="4" fillId="0" borderId="3" xfId="1" applyNumberFormat="1" applyFont="1" applyFill="1" applyBorder="1"/>
    <xf numFmtId="41" fontId="17" fillId="0" borderId="0" xfId="0" applyNumberFormat="1" applyFont="1" applyFill="1" applyBorder="1"/>
    <xf numFmtId="41" fontId="1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3" xfId="0" applyBorder="1"/>
    <xf numFmtId="168" fontId="0" fillId="0" borderId="0" xfId="1" applyNumberFormat="1" applyFont="1" applyFill="1" applyBorder="1"/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indent="1"/>
    </xf>
    <xf numFmtId="0" fontId="20" fillId="0" borderId="0" xfId="0" applyFont="1" applyFill="1" applyAlignment="1">
      <alignment horizontal="center"/>
    </xf>
    <xf numFmtId="0" fontId="4" fillId="0" borderId="3" xfId="0" applyFont="1" applyFill="1" applyBorder="1"/>
    <xf numFmtId="41" fontId="0" fillId="0" borderId="3" xfId="0" applyNumberFormat="1" applyFill="1" applyBorder="1"/>
    <xf numFmtId="168" fontId="4" fillId="0" borderId="3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1" fillId="0" borderId="0" xfId="0" applyFont="1" applyFill="1" applyBorder="1"/>
    <xf numFmtId="41" fontId="1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168" fontId="1" fillId="0" borderId="0" xfId="1" applyNumberFormat="1" applyFont="1" applyFill="1" applyAlignment="1">
      <alignment horizontal="right"/>
    </xf>
    <xf numFmtId="0" fontId="8" fillId="0" borderId="0" xfId="0" applyFont="1" applyFill="1"/>
    <xf numFmtId="168" fontId="4" fillId="0" borderId="3" xfId="1" applyNumberFormat="1" applyFont="1" applyFill="1" applyBorder="1" applyAlignment="1">
      <alignment horizontal="right"/>
    </xf>
    <xf numFmtId="168" fontId="4" fillId="0" borderId="0" xfId="1" applyNumberFormat="1" applyFont="1" applyFill="1" applyAlignment="1">
      <alignment horizontal="right"/>
    </xf>
    <xf numFmtId="169" fontId="16" fillId="0" borderId="0" xfId="1" applyNumberFormat="1" applyFont="1" applyFill="1"/>
    <xf numFmtId="0" fontId="16" fillId="0" borderId="0" xfId="0" applyFont="1" applyFill="1" applyAlignment="1">
      <alignment horizontal="right" vertical="center" wrapText="1"/>
    </xf>
    <xf numFmtId="41" fontId="16" fillId="0" borderId="3" xfId="0" applyNumberFormat="1" applyFont="1" applyFill="1" applyBorder="1"/>
    <xf numFmtId="168" fontId="17" fillId="0" borderId="0" xfId="0" applyNumberFormat="1" applyFont="1"/>
    <xf numFmtId="0" fontId="25" fillId="0" borderId="3" xfId="0" applyFont="1" applyBorder="1" applyAlignment="1">
      <alignment horizontal="center"/>
    </xf>
    <xf numFmtId="0" fontId="4" fillId="0" borderId="0" xfId="0" applyFont="1" applyFill="1" applyBorder="1"/>
    <xf numFmtId="0" fontId="25" fillId="0" borderId="0" xfId="0" applyFont="1" applyAlignment="1">
      <alignment horizontal="center"/>
    </xf>
    <xf numFmtId="168" fontId="4" fillId="0" borderId="5" xfId="0" applyNumberFormat="1" applyFont="1" applyBorder="1"/>
    <xf numFmtId="168" fontId="4" fillId="0" borderId="0" xfId="1" applyNumberFormat="1" applyFont="1" applyFill="1" applyAlignment="1">
      <alignment horizontal="left"/>
    </xf>
    <xf numFmtId="168" fontId="0" fillId="0" borderId="1" xfId="1" applyNumberFormat="1" applyFont="1" applyBorder="1"/>
    <xf numFmtId="168" fontId="4" fillId="2" borderId="1" xfId="1" applyNumberFormat="1" applyFont="1" applyFill="1" applyBorder="1"/>
    <xf numFmtId="168" fontId="4" fillId="0" borderId="0" xfId="0" applyNumberFormat="1" applyFont="1" applyBorder="1"/>
    <xf numFmtId="170" fontId="4" fillId="0" borderId="0" xfId="0" applyNumberFormat="1" applyFont="1" applyFill="1" applyBorder="1"/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9" fontId="3" fillId="0" borderId="0" xfId="2" applyFont="1" applyFill="1" applyBorder="1"/>
    <xf numFmtId="9" fontId="9" fillId="0" borderId="0" xfId="2" applyFont="1" applyFill="1" applyBorder="1"/>
    <xf numFmtId="165" fontId="3" fillId="0" borderId="0" xfId="2" applyNumberFormat="1" applyFont="1" applyFill="1" applyBorder="1"/>
    <xf numFmtId="9" fontId="3" fillId="0" borderId="0" xfId="2" applyFont="1" applyFill="1"/>
    <xf numFmtId="9" fontId="9" fillId="0" borderId="1" xfId="2" applyFont="1" applyFill="1" applyBorder="1"/>
    <xf numFmtId="9" fontId="3" fillId="0" borderId="0" xfId="2" applyFont="1"/>
    <xf numFmtId="9" fontId="3" fillId="0" borderId="0" xfId="2" applyFont="1" applyBorder="1"/>
    <xf numFmtId="9" fontId="9" fillId="0" borderId="0" xfId="2" applyFont="1" applyBorder="1"/>
    <xf numFmtId="9" fontId="3" fillId="0" borderId="1" xfId="2" applyFont="1" applyBorder="1"/>
    <xf numFmtId="9" fontId="3" fillId="0" borderId="0" xfId="2" applyFont="1" applyFill="1" applyAlignment="1">
      <alignment horizontal="center" wrapText="1"/>
    </xf>
    <xf numFmtId="9" fontId="9" fillId="0" borderId="4" xfId="2" applyFont="1" applyFill="1" applyBorder="1"/>
    <xf numFmtId="167" fontId="4" fillId="0" borderId="0" xfId="1" applyNumberFormat="1" applyFont="1" applyFill="1" applyBorder="1"/>
    <xf numFmtId="167" fontId="4" fillId="0" borderId="4" xfId="1" applyNumberFormat="1" applyFont="1" applyFill="1" applyBorder="1"/>
    <xf numFmtId="0" fontId="7" fillId="0" borderId="0" xfId="0" applyFont="1" applyFill="1"/>
    <xf numFmtId="0" fontId="2" fillId="0" borderId="0" xfId="0" applyFont="1" applyFill="1" applyAlignment="1">
      <alignment horizontal="center" wrapText="1"/>
    </xf>
    <xf numFmtId="0" fontId="6" fillId="0" borderId="0" xfId="0" applyFont="1" applyFill="1" applyBorder="1"/>
    <xf numFmtId="166" fontId="4" fillId="0" borderId="0" xfId="0" applyNumberFormat="1" applyFont="1" applyFill="1" applyBorder="1"/>
    <xf numFmtId="164" fontId="6" fillId="0" borderId="0" xfId="1" applyFont="1" applyFill="1" applyBorder="1"/>
    <xf numFmtId="41" fontId="6" fillId="0" borderId="0" xfId="0" applyNumberFormat="1" applyFont="1" applyFill="1" applyBorder="1"/>
    <xf numFmtId="164" fontId="4" fillId="0" borderId="0" xfId="1" applyFont="1" applyFill="1" applyBorder="1"/>
    <xf numFmtId="41" fontId="8" fillId="0" borderId="0" xfId="0" applyNumberFormat="1" applyFont="1" applyFill="1" applyBorder="1"/>
    <xf numFmtId="164" fontId="6" fillId="0" borderId="0" xfId="1" applyFont="1" applyFill="1"/>
    <xf numFmtId="43" fontId="6" fillId="0" borderId="1" xfId="1" applyNumberFormat="1" applyFont="1" applyFill="1" applyBorder="1"/>
    <xf numFmtId="43" fontId="6" fillId="0" borderId="0" xfId="1" applyNumberFormat="1" applyFont="1" applyFill="1" applyBorder="1"/>
    <xf numFmtId="41" fontId="6" fillId="0" borderId="0" xfId="0" applyNumberFormat="1" applyFont="1" applyFill="1"/>
    <xf numFmtId="164" fontId="7" fillId="0" borderId="0" xfId="1" applyFont="1" applyFill="1"/>
    <xf numFmtId="41" fontId="8" fillId="0" borderId="0" xfId="1" applyNumberFormat="1" applyFont="1" applyFill="1"/>
    <xf numFmtId="0" fontId="8" fillId="0" borderId="0" xfId="0" applyFont="1"/>
    <xf numFmtId="168" fontId="8" fillId="0" borderId="0" xfId="1" applyNumberFormat="1" applyFont="1"/>
    <xf numFmtId="0" fontId="8" fillId="0" borderId="0" xfId="0" applyFont="1" applyFill="1" applyAlignment="1">
      <alignment horizontal="center" wrapText="1"/>
    </xf>
    <xf numFmtId="41" fontId="8" fillId="0" borderId="0" xfId="1" applyNumberFormat="1" applyFont="1" applyFill="1" applyBorder="1"/>
    <xf numFmtId="168" fontId="8" fillId="0" borderId="0" xfId="1" applyNumberFormat="1" applyFont="1" applyBorder="1"/>
    <xf numFmtId="3" fontId="8" fillId="0" borderId="0" xfId="1" applyNumberFormat="1" applyFont="1" applyFill="1"/>
    <xf numFmtId="168" fontId="8" fillId="0" borderId="0" xfId="1" applyNumberFormat="1" applyFont="1" applyFill="1"/>
    <xf numFmtId="41" fontId="8" fillId="0" borderId="0" xfId="1" applyNumberFormat="1" applyFont="1" applyFill="1" applyBorder="1" applyAlignment="1">
      <alignment horizontal="right"/>
    </xf>
    <xf numFmtId="168" fontId="8" fillId="0" borderId="0" xfId="1" applyNumberFormat="1" applyFont="1" applyAlignment="1">
      <alignment horizontal="right"/>
    </xf>
    <xf numFmtId="3" fontId="8" fillId="0" borderId="0" xfId="0" applyNumberFormat="1" applyFont="1" applyFill="1"/>
    <xf numFmtId="168" fontId="8" fillId="0" borderId="0" xfId="0" applyNumberFormat="1" applyFont="1" applyFill="1"/>
    <xf numFmtId="41" fontId="25" fillId="0" borderId="0" xfId="1" applyNumberFormat="1" applyFont="1" applyFill="1" applyBorder="1"/>
    <xf numFmtId="168" fontId="25" fillId="0" borderId="0" xfId="1" applyNumberFormat="1" applyFont="1" applyBorder="1"/>
    <xf numFmtId="168" fontId="25" fillId="0" borderId="0" xfId="1" applyNumberFormat="1" applyFont="1" applyFill="1"/>
    <xf numFmtId="3" fontId="25" fillId="0" borderId="0" xfId="0" applyNumberFormat="1" applyFont="1" applyFill="1"/>
    <xf numFmtId="168" fontId="25" fillId="0" borderId="0" xfId="1" applyNumberFormat="1" applyFont="1" applyFill="1" applyBorder="1"/>
    <xf numFmtId="168" fontId="8" fillId="0" borderId="0" xfId="1" applyNumberFormat="1" applyFont="1" applyFill="1" applyBorder="1"/>
    <xf numFmtId="41" fontId="25" fillId="0" borderId="1" xfId="1" applyNumberFormat="1" applyFont="1" applyFill="1" applyBorder="1"/>
    <xf numFmtId="168" fontId="25" fillId="0" borderId="1" xfId="1" applyNumberFormat="1" applyFont="1" applyBorder="1"/>
    <xf numFmtId="168" fontId="25" fillId="0" borderId="1" xfId="1" applyNumberFormat="1" applyFont="1" applyFill="1" applyBorder="1"/>
    <xf numFmtId="167" fontId="25" fillId="0" borderId="0" xfId="1" applyNumberFormat="1" applyFont="1" applyFill="1" applyBorder="1"/>
    <xf numFmtId="167" fontId="25" fillId="0" borderId="4" xfId="1" applyNumberFormat="1" applyFont="1" applyFill="1" applyBorder="1"/>
    <xf numFmtId="168" fontId="26" fillId="0" borderId="4" xfId="1" applyNumberFormat="1" applyFont="1" applyFill="1" applyBorder="1"/>
    <xf numFmtId="168" fontId="25" fillId="0" borderId="4" xfId="1" applyNumberFormat="1" applyFont="1" applyFill="1" applyBorder="1"/>
    <xf numFmtId="167" fontId="8" fillId="0" borderId="0" xfId="1" applyNumberFormat="1" applyFont="1" applyFill="1"/>
    <xf numFmtId="10" fontId="3" fillId="0" borderId="0" xfId="0" applyNumberFormat="1" applyFont="1" applyBorder="1" applyAlignment="1">
      <alignment vertical="center"/>
    </xf>
    <xf numFmtId="164" fontId="6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9" fontId="3" fillId="0" borderId="0" xfId="2" applyFont="1" applyFill="1" applyBorder="1" applyAlignment="1">
      <alignment vertical="center"/>
    </xf>
    <xf numFmtId="9" fontId="3" fillId="0" borderId="0" xfId="2" applyFont="1" applyBorder="1" applyAlignment="1">
      <alignment vertical="center"/>
    </xf>
    <xf numFmtId="168" fontId="8" fillId="0" borderId="0" xfId="1" applyNumberFormat="1" applyFont="1" applyBorder="1" applyAlignment="1">
      <alignment vertical="center"/>
    </xf>
    <xf numFmtId="168" fontId="8" fillId="0" borderId="0" xfId="1" applyNumberFormat="1" applyFont="1" applyFill="1" applyAlignment="1">
      <alignment vertical="center"/>
    </xf>
    <xf numFmtId="10" fontId="3" fillId="0" borderId="0" xfId="0" applyNumberFormat="1" applyFont="1" applyFill="1"/>
    <xf numFmtId="10" fontId="3" fillId="0" borderId="0" xfId="1" applyNumberFormat="1" applyFont="1" applyFill="1"/>
    <xf numFmtId="9" fontId="3" fillId="0" borderId="1" xfId="2" applyFont="1" applyFill="1" applyBorder="1"/>
    <xf numFmtId="0" fontId="27" fillId="0" borderId="0" xfId="0" applyFont="1" applyBorder="1"/>
    <xf numFmtId="0" fontId="27" fillId="0" borderId="1" xfId="0" applyFont="1" applyBorder="1"/>
    <xf numFmtId="0" fontId="1" fillId="0" borderId="0" xfId="3" applyFont="1" applyBorder="1" applyAlignment="1">
      <alignment horizontal="left"/>
    </xf>
    <xf numFmtId="0" fontId="1" fillId="0" borderId="0" xfId="3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22" fillId="0" borderId="0" xfId="3" applyFont="1" applyFill="1" applyBorder="1" applyAlignment="1">
      <alignment horizontal="center" vertical="center" wrapText="1"/>
    </xf>
    <xf numFmtId="0" fontId="7" fillId="0" borderId="2" xfId="3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8" fontId="1" fillId="0" borderId="0" xfId="1" applyNumberFormat="1" applyFont="1" applyBorder="1" applyAlignment="1">
      <alignment horizontal="right"/>
    </xf>
    <xf numFmtId="168" fontId="1" fillId="0" borderId="0" xfId="1" applyNumberFormat="1" applyFont="1" applyBorder="1" applyAlignment="1">
      <alignment horizontal="right" vertical="center"/>
    </xf>
    <xf numFmtId="168" fontId="1" fillId="0" borderId="0" xfId="1" applyNumberFormat="1" applyFont="1"/>
    <xf numFmtId="168" fontId="1" fillId="0" borderId="1" xfId="3" applyNumberFormat="1" applyFont="1" applyBorder="1" applyAlignment="1"/>
    <xf numFmtId="168" fontId="1" fillId="0" borderId="0" xfId="0" applyNumberFormat="1" applyFont="1" applyBorder="1" applyAlignment="1"/>
    <xf numFmtId="168" fontId="1" fillId="0" borderId="0" xfId="1" applyNumberFormat="1" applyFont="1" applyBorder="1" applyAlignment="1"/>
    <xf numFmtId="168" fontId="4" fillId="0" borderId="4" xfId="1" applyNumberFormat="1" applyFont="1" applyBorder="1"/>
    <xf numFmtId="168" fontId="0" fillId="0" borderId="0" xfId="1" applyNumberFormat="1" applyFont="1" applyAlignment="1">
      <alignment vertical="center"/>
    </xf>
    <xf numFmtId="0" fontId="2" fillId="0" borderId="2" xfId="0" applyFont="1" applyBorder="1" applyAlignment="1">
      <alignment horizontal="center" wrapText="1"/>
    </xf>
    <xf numFmtId="168" fontId="16" fillId="0" borderId="3" xfId="1" applyNumberFormat="1" applyFont="1" applyBorder="1" applyAlignment="1">
      <alignment horizontal="center"/>
    </xf>
    <xf numFmtId="168" fontId="1" fillId="0" borderId="0" xfId="1" applyNumberFormat="1" applyFont="1" applyAlignment="1">
      <alignment horizontal="center"/>
    </xf>
    <xf numFmtId="168" fontId="0" fillId="0" borderId="0" xfId="1" applyNumberFormat="1" applyFont="1" applyAlignment="1">
      <alignment horizontal="center"/>
    </xf>
    <xf numFmtId="168" fontId="16" fillId="0" borderId="0" xfId="1" applyNumberFormat="1" applyFont="1"/>
    <xf numFmtId="0" fontId="4" fillId="0" borderId="2" xfId="0" applyFont="1" applyBorder="1" applyAlignment="1">
      <alignment horizontal="center" vertical="center"/>
    </xf>
    <xf numFmtId="3" fontId="8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65" fontId="11" fillId="0" borderId="0" xfId="0" applyNumberFormat="1" applyFont="1" applyFill="1" applyBorder="1"/>
    <xf numFmtId="0" fontId="1" fillId="0" borderId="0" xfId="3" applyFont="1" applyBorder="1" applyAlignment="1"/>
    <xf numFmtId="0" fontId="1" fillId="0" borderId="0" xfId="3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1" fillId="0" borderId="0" xfId="0" applyFont="1" applyFill="1" applyBorder="1" applyAlignment="1">
      <alignment horizontal="left" wrapText="1" indent="1"/>
    </xf>
    <xf numFmtId="0" fontId="22" fillId="0" borderId="2" xfId="0" applyFont="1" applyBorder="1" applyAlignment="1">
      <alignment horizontal="left" vertical="center"/>
    </xf>
    <xf numFmtId="49" fontId="14" fillId="0" borderId="0" xfId="0" applyNumberFormat="1" applyFont="1" applyBorder="1"/>
    <xf numFmtId="0" fontId="0" fillId="0" borderId="6" xfId="0" applyBorder="1"/>
    <xf numFmtId="41" fontId="17" fillId="0" borderId="6" xfId="0" applyNumberFormat="1" applyFont="1" applyBorder="1"/>
    <xf numFmtId="168" fontId="1" fillId="0" borderId="6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8" fontId="0" fillId="0" borderId="0" xfId="0" applyNumberFormat="1" applyBorder="1"/>
    <xf numFmtId="169" fontId="0" fillId="0" borderId="0" xfId="0" applyNumberFormat="1" applyBorder="1"/>
    <xf numFmtId="168" fontId="4" fillId="0" borderId="3" xfId="0" applyNumberFormat="1" applyFont="1" applyBorder="1"/>
    <xf numFmtId="0" fontId="4" fillId="0" borderId="3" xfId="3" applyFont="1" applyBorder="1"/>
    <xf numFmtId="168" fontId="1" fillId="0" borderId="6" xfId="1" applyNumberFormat="1" applyFont="1" applyBorder="1"/>
    <xf numFmtId="0" fontId="1" fillId="0" borderId="6" xfId="0" applyFont="1" applyBorder="1"/>
    <xf numFmtId="168" fontId="1" fillId="0" borderId="6" xfId="1" applyNumberFormat="1" applyFont="1" applyFill="1" applyBorder="1"/>
    <xf numFmtId="0" fontId="0" fillId="0" borderId="0" xfId="0" applyFill="1" applyBorder="1"/>
    <xf numFmtId="0" fontId="29" fillId="0" borderId="0" xfId="0" applyFont="1"/>
    <xf numFmtId="10" fontId="3" fillId="0" borderId="4" xfId="1" applyNumberFormat="1" applyFont="1" applyFill="1" applyBorder="1"/>
    <xf numFmtId="164" fontId="6" fillId="0" borderId="4" xfId="1" applyFont="1" applyFill="1" applyBorder="1"/>
    <xf numFmtId="165" fontId="3" fillId="0" borderId="4" xfId="1" applyNumberFormat="1" applyFont="1" applyFill="1" applyBorder="1"/>
    <xf numFmtId="164" fontId="17" fillId="0" borderId="4" xfId="1" applyFont="1" applyFill="1" applyBorder="1"/>
    <xf numFmtId="9" fontId="3" fillId="0" borderId="4" xfId="2" applyFont="1" applyFill="1" applyBorder="1"/>
    <xf numFmtId="165" fontId="12" fillId="0" borderId="4" xfId="1" applyNumberFormat="1" applyFont="1" applyFill="1" applyBorder="1"/>
    <xf numFmtId="10" fontId="9" fillId="0" borderId="0" xfId="1" applyNumberFormat="1" applyFont="1" applyFill="1" applyBorder="1"/>
    <xf numFmtId="43" fontId="4" fillId="0" borderId="0" xfId="1" applyNumberFormat="1" applyFont="1" applyFill="1" applyBorder="1"/>
    <xf numFmtId="41" fontId="25" fillId="0" borderId="0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2"/>
    </xf>
    <xf numFmtId="0" fontId="10" fillId="0" borderId="0" xfId="0" applyFont="1" applyFill="1" applyBorder="1"/>
    <xf numFmtId="0" fontId="6" fillId="0" borderId="0" xfId="0" applyFont="1" applyFill="1" applyBorder="1" applyAlignment="1">
      <alignment horizontal="left" vertical="center" indent="1"/>
    </xf>
    <xf numFmtId="9" fontId="3" fillId="0" borderId="0" xfId="2" applyFont="1" applyFill="1" applyAlignment="1">
      <alignment horizontal="right"/>
    </xf>
    <xf numFmtId="9" fontId="9" fillId="0" borderId="0" xfId="2" applyFont="1" applyFill="1" applyBorder="1" applyAlignment="1">
      <alignment horizontal="right"/>
    </xf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left" wrapText="1"/>
    </xf>
    <xf numFmtId="168" fontId="8" fillId="0" borderId="0" xfId="1" applyNumberFormat="1" applyFont="1" applyFill="1" applyAlignment="1"/>
    <xf numFmtId="0" fontId="2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8" fontId="6" fillId="0" borderId="0" xfId="1" applyNumberFormat="1" applyFont="1" applyFill="1"/>
    <xf numFmtId="0" fontId="3" fillId="0" borderId="0" xfId="0" applyFont="1" applyFill="1" applyAlignment="1">
      <alignment horizontal="center" vertical="center"/>
    </xf>
    <xf numFmtId="169" fontId="1" fillId="0" borderId="0" xfId="1" applyNumberFormat="1" applyFont="1" applyFill="1" applyBorder="1"/>
    <xf numFmtId="0" fontId="1" fillId="0" borderId="0" xfId="0" applyFont="1" applyFill="1" applyBorder="1" applyAlignment="1">
      <alignment horizontal="center"/>
    </xf>
    <xf numFmtId="168" fontId="1" fillId="0" borderId="0" xfId="1" applyNumberFormat="1" applyFont="1" applyFill="1" applyBorder="1" applyAlignment="1">
      <alignment horizontal="center"/>
    </xf>
    <xf numFmtId="169" fontId="1" fillId="0" borderId="1" xfId="1" applyNumberFormat="1" applyFont="1" applyFill="1" applyBorder="1"/>
    <xf numFmtId="168" fontId="1" fillId="0" borderId="1" xfId="1" applyNumberFormat="1" applyFont="1" applyFill="1" applyBorder="1" applyAlignment="1">
      <alignment horizontal="center"/>
    </xf>
    <xf numFmtId="168" fontId="1" fillId="0" borderId="0" xfId="1" applyNumberFormat="1" applyFont="1" applyFill="1" applyBorder="1" applyAlignment="1">
      <alignment horizontal="center" vertical="center"/>
    </xf>
    <xf numFmtId="169" fontId="1" fillId="0" borderId="0" xfId="1" applyNumberFormat="1" applyFont="1" applyFill="1" applyBorder="1" applyAlignment="1">
      <alignment vertical="center"/>
    </xf>
    <xf numFmtId="168" fontId="1" fillId="0" borderId="1" xfId="1" applyNumberFormat="1" applyFont="1" applyFill="1" applyBorder="1" applyAlignment="1">
      <alignment horizontal="center" vertical="center"/>
    </xf>
    <xf numFmtId="169" fontId="4" fillId="0" borderId="3" xfId="1" applyNumberFormat="1" applyFont="1" applyFill="1" applyBorder="1"/>
    <xf numFmtId="168" fontId="4" fillId="0" borderId="3" xfId="1" applyNumberFormat="1" applyFont="1" applyFill="1" applyBorder="1" applyAlignment="1">
      <alignment horizontal="center"/>
    </xf>
    <xf numFmtId="168" fontId="1" fillId="0" borderId="0" xfId="0" applyNumberFormat="1" applyFont="1" applyFill="1"/>
    <xf numFmtId="168" fontId="0" fillId="0" borderId="0" xfId="0" applyNumberFormat="1" applyFill="1"/>
    <xf numFmtId="168" fontId="17" fillId="0" borderId="0" xfId="0" applyNumberFormat="1" applyFont="1" applyFill="1"/>
    <xf numFmtId="168" fontId="4" fillId="0" borderId="0" xfId="0" applyNumberFormat="1" applyFont="1" applyFill="1" applyBorder="1"/>
    <xf numFmtId="168" fontId="1" fillId="0" borderId="6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8" fontId="1" fillId="2" borderId="4" xfId="1" applyNumberFormat="1" applyFont="1" applyFill="1" applyBorder="1"/>
    <xf numFmtId="168" fontId="4" fillId="0" borderId="0" xfId="1" applyNumberFormat="1" applyFont="1" applyAlignment="1">
      <alignment horizontal="left" wrapText="1"/>
    </xf>
    <xf numFmtId="9" fontId="29" fillId="0" borderId="0" xfId="2" applyFont="1" applyFill="1" applyAlignment="1">
      <alignment horizontal="right"/>
    </xf>
    <xf numFmtId="9" fontId="29" fillId="0" borderId="0" xfId="2" applyFont="1" applyFill="1" applyAlignment="1">
      <alignment horizontal="center" wrapText="1"/>
    </xf>
    <xf numFmtId="0" fontId="29" fillId="0" borderId="0" xfId="0" applyFont="1" applyFill="1"/>
    <xf numFmtId="0" fontId="29" fillId="0" borderId="0" xfId="0" applyFont="1" applyFill="1" applyAlignment="1">
      <alignment horizontal="center" wrapText="1"/>
    </xf>
    <xf numFmtId="165" fontId="29" fillId="0" borderId="0" xfId="2" applyNumberFormat="1" applyFont="1" applyFill="1"/>
    <xf numFmtId="165" fontId="29" fillId="0" borderId="1" xfId="2" applyNumberFormat="1" applyFont="1" applyFill="1" applyBorder="1"/>
    <xf numFmtId="165" fontId="29" fillId="0" borderId="4" xfId="2" applyNumberFormat="1" applyFont="1" applyFill="1" applyBorder="1"/>
    <xf numFmtId="0" fontId="30" fillId="0" borderId="0" xfId="0" applyFont="1" applyFill="1" applyAlignment="1">
      <alignment horizontal="left" wrapText="1"/>
    </xf>
    <xf numFmtId="9" fontId="29" fillId="0" borderId="0" xfId="2" applyFont="1"/>
    <xf numFmtId="9" fontId="29" fillId="2" borderId="0" xfId="2" applyFont="1" applyFill="1" applyAlignment="1">
      <alignment horizontal="center" wrapText="1"/>
    </xf>
    <xf numFmtId="9" fontId="29" fillId="2" borderId="0" xfId="2" applyFont="1" applyFill="1"/>
    <xf numFmtId="165" fontId="29" fillId="2" borderId="0" xfId="2" applyNumberFormat="1" applyFont="1" applyFill="1" applyAlignment="1">
      <alignment horizontal="right"/>
    </xf>
    <xf numFmtId="165" fontId="29" fillId="2" borderId="0" xfId="2" applyNumberFormat="1" applyFont="1" applyFill="1"/>
    <xf numFmtId="9" fontId="29" fillId="2" borderId="1" xfId="2" applyFont="1" applyFill="1" applyBorder="1"/>
    <xf numFmtId="9" fontId="29" fillId="2" borderId="4" xfId="2" applyFont="1" applyFill="1" applyBorder="1"/>
    <xf numFmtId="9" fontId="30" fillId="0" borderId="0" xfId="2" applyFont="1" applyAlignment="1">
      <alignment horizontal="left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0" xfId="0" applyFill="1"/>
    <xf numFmtId="168" fontId="0" fillId="3" borderId="0" xfId="1" applyNumberFormat="1" applyFont="1" applyFill="1"/>
    <xf numFmtId="168" fontId="4" fillId="3" borderId="3" xfId="1" applyNumberFormat="1" applyFont="1" applyFill="1" applyBorder="1"/>
    <xf numFmtId="168" fontId="1" fillId="3" borderId="0" xfId="1" applyNumberFormat="1" applyFont="1" applyFill="1" applyBorder="1"/>
    <xf numFmtId="0" fontId="1" fillId="3" borderId="0" xfId="0" applyFont="1" applyFill="1" applyBorder="1" applyAlignment="1">
      <alignment horizontal="center"/>
    </xf>
    <xf numFmtId="168" fontId="1" fillId="3" borderId="0" xfId="1" applyNumberFormat="1" applyFont="1" applyFill="1" applyBorder="1" applyAlignment="1">
      <alignment horizontal="center"/>
    </xf>
    <xf numFmtId="168" fontId="1" fillId="3" borderId="1" xfId="1" applyNumberFormat="1" applyFont="1" applyFill="1" applyBorder="1" applyAlignment="1">
      <alignment horizontal="center"/>
    </xf>
    <xf numFmtId="168" fontId="1" fillId="3" borderId="0" xfId="1" applyNumberFormat="1" applyFont="1" applyFill="1" applyBorder="1" applyAlignment="1">
      <alignment horizontal="center" vertical="center"/>
    </xf>
    <xf numFmtId="168" fontId="1" fillId="3" borderId="1" xfId="1" applyNumberFormat="1" applyFont="1" applyFill="1" applyBorder="1" applyAlignment="1">
      <alignment horizontal="center" vertical="center"/>
    </xf>
    <xf numFmtId="168" fontId="4" fillId="3" borderId="3" xfId="1" applyNumberFormat="1" applyFont="1" applyFill="1" applyBorder="1" applyAlignment="1">
      <alignment horizontal="center"/>
    </xf>
    <xf numFmtId="41" fontId="4" fillId="3" borderId="0" xfId="0" applyNumberFormat="1" applyFont="1" applyFill="1"/>
    <xf numFmtId="168" fontId="19" fillId="3" borderId="0" xfId="1" applyNumberFormat="1" applyFont="1" applyFill="1"/>
    <xf numFmtId="168" fontId="1" fillId="3" borderId="0" xfId="1" applyNumberFormat="1" applyFont="1" applyFill="1"/>
    <xf numFmtId="41" fontId="1" fillId="3" borderId="0" xfId="0" applyNumberFormat="1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/>
    </xf>
    <xf numFmtId="168" fontId="4" fillId="3" borderId="0" xfId="1" applyNumberFormat="1" applyFont="1" applyFill="1" applyAlignment="1">
      <alignment horizontal="right"/>
    </xf>
    <xf numFmtId="168" fontId="1" fillId="3" borderId="0" xfId="1" applyNumberFormat="1" applyFont="1" applyFill="1" applyAlignment="1">
      <alignment horizontal="right"/>
    </xf>
    <xf numFmtId="168" fontId="4" fillId="3" borderId="3" xfId="1" applyNumberFormat="1" applyFont="1" applyFill="1" applyBorder="1" applyAlignment="1">
      <alignment horizontal="right"/>
    </xf>
    <xf numFmtId="168" fontId="1" fillId="3" borderId="6" xfId="0" applyNumberFormat="1" applyFont="1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/>
    <xf numFmtId="168" fontId="4" fillId="3" borderId="0" xfId="1" applyNumberFormat="1" applyFont="1" applyFill="1"/>
    <xf numFmtId="168" fontId="0" fillId="3" borderId="3" xfId="1" applyNumberFormat="1" applyFont="1" applyFill="1" applyBorder="1"/>
    <xf numFmtId="0" fontId="31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3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3" applyFont="1" applyBorder="1" applyAlignment="1"/>
    <xf numFmtId="168" fontId="4" fillId="0" borderId="0" xfId="1" applyNumberFormat="1" applyFont="1" applyBorder="1" applyAlignment="1"/>
    <xf numFmtId="168" fontId="4" fillId="0" borderId="0" xfId="1" applyNumberFormat="1" applyFont="1" applyFill="1" applyAlignment="1"/>
    <xf numFmtId="39" fontId="1" fillId="0" borderId="0" xfId="3" applyNumberFormat="1" applyFont="1" applyFill="1" applyBorder="1" applyAlignment="1">
      <alignment horizontal="center" vertical="center"/>
    </xf>
    <xf numFmtId="37" fontId="4" fillId="3" borderId="0" xfId="3" applyNumberFormat="1" applyFont="1" applyFill="1" applyBorder="1" applyAlignment="1">
      <alignment horizontal="right"/>
    </xf>
    <xf numFmtId="41" fontId="4" fillId="0" borderId="0" xfId="0" applyNumberFormat="1" applyFont="1" applyBorder="1"/>
    <xf numFmtId="41" fontId="4" fillId="0" borderId="0" xfId="0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3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 wrapText="1"/>
    </xf>
    <xf numFmtId="9" fontId="7" fillId="0" borderId="2" xfId="2" applyFont="1" applyFill="1" applyBorder="1" applyAlignment="1">
      <alignment horizontal="center" wrapText="1"/>
    </xf>
    <xf numFmtId="165" fontId="7" fillId="0" borderId="2" xfId="0" applyNumberFormat="1" applyFont="1" applyBorder="1" applyAlignment="1">
      <alignment horizontal="center"/>
    </xf>
    <xf numFmtId="41" fontId="2" fillId="0" borderId="2" xfId="0" applyNumberFormat="1" applyFont="1" applyFill="1" applyBorder="1" applyAlignment="1">
      <alignment horizontal="center" wrapText="1"/>
    </xf>
    <xf numFmtId="41" fontId="2" fillId="0" borderId="2" xfId="1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right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vertical="center" wrapText="1"/>
    </xf>
    <xf numFmtId="0" fontId="33" fillId="0" borderId="2" xfId="0" applyFont="1" applyFill="1" applyBorder="1" applyAlignment="1">
      <alignment horizontal="center" vertical="center" wrapText="1"/>
    </xf>
    <xf numFmtId="9" fontId="24" fillId="0" borderId="0" xfId="2" applyFont="1" applyFill="1" applyAlignment="1">
      <alignment horizontal="center" wrapText="1"/>
    </xf>
    <xf numFmtId="9" fontId="8" fillId="0" borderId="0" xfId="2" applyFont="1" applyFill="1" applyAlignment="1">
      <alignment horizontal="right"/>
    </xf>
    <xf numFmtId="9" fontId="24" fillId="0" borderId="0" xfId="2" applyFont="1" applyFill="1" applyAlignment="1">
      <alignment horizontal="right"/>
    </xf>
    <xf numFmtId="0" fontId="8" fillId="0" borderId="0" xfId="0" applyFont="1" applyFill="1" applyAlignment="1">
      <alignment horizontal="right"/>
    </xf>
    <xf numFmtId="165" fontId="24" fillId="0" borderId="0" xfId="2" applyNumberFormat="1" applyFont="1" applyFill="1" applyAlignment="1">
      <alignment horizontal="right"/>
    </xf>
    <xf numFmtId="9" fontId="23" fillId="0" borderId="0" xfId="2" applyFont="1" applyFill="1" applyAlignment="1">
      <alignment horizontal="right"/>
    </xf>
    <xf numFmtId="9" fontId="23" fillId="0" borderId="0" xfId="2" applyFont="1" applyFill="1" applyBorder="1" applyAlignment="1">
      <alignment horizontal="right"/>
    </xf>
    <xf numFmtId="9" fontId="25" fillId="0" borderId="1" xfId="2" applyFont="1" applyFill="1" applyBorder="1" applyAlignment="1">
      <alignment horizontal="right"/>
    </xf>
    <xf numFmtId="9" fontId="23" fillId="0" borderId="1" xfId="2" applyFont="1" applyFill="1" applyBorder="1" applyAlignment="1">
      <alignment horizontal="right"/>
    </xf>
    <xf numFmtId="9" fontId="8" fillId="0" borderId="1" xfId="2" applyFont="1" applyFill="1" applyBorder="1" applyAlignment="1">
      <alignment horizontal="right"/>
    </xf>
    <xf numFmtId="9" fontId="26" fillId="0" borderId="4" xfId="2" applyFont="1" applyFill="1" applyBorder="1" applyAlignment="1">
      <alignment horizontal="right"/>
    </xf>
    <xf numFmtId="9" fontId="34" fillId="0" borderId="4" xfId="2" applyFont="1" applyFill="1" applyBorder="1" applyAlignment="1">
      <alignment horizontal="right"/>
    </xf>
    <xf numFmtId="168" fontId="25" fillId="0" borderId="4" xfId="1" applyNumberFormat="1" applyFont="1" applyFill="1" applyBorder="1" applyAlignment="1">
      <alignment horizontal="right"/>
    </xf>
    <xf numFmtId="9" fontId="29" fillId="0" borderId="0" xfId="2" applyNumberFormat="1" applyFont="1" applyFill="1"/>
    <xf numFmtId="9" fontId="3" fillId="0" borderId="0" xfId="0" applyNumberFormat="1" applyFont="1" applyFill="1"/>
    <xf numFmtId="9" fontId="3" fillId="0" borderId="0" xfId="1" applyNumberFormat="1" applyFont="1" applyFill="1"/>
    <xf numFmtId="9" fontId="29" fillId="0" borderId="1" xfId="2" applyNumberFormat="1" applyFont="1" applyFill="1" applyBorder="1"/>
    <xf numFmtId="165" fontId="3" fillId="0" borderId="0" xfId="2" applyNumberFormat="1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41" fontId="2" fillId="0" borderId="2" xfId="1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91"/>
  <sheetViews>
    <sheetView tabSelected="1" topLeftCell="C1" zoomScaleNormal="100" workbookViewId="0">
      <selection activeCell="AM11" sqref="AM11"/>
    </sheetView>
  </sheetViews>
  <sheetFormatPr defaultColWidth="9.33203125" defaultRowHeight="13.8" x14ac:dyDescent="0.25"/>
  <cols>
    <col min="1" max="1" width="2.33203125" style="2" hidden="1" customWidth="1"/>
    <col min="2" max="2" width="1.44140625" style="2" hidden="1" customWidth="1"/>
    <col min="3" max="3" width="1.6640625" style="2" customWidth="1"/>
    <col min="4" max="4" width="36.109375" style="2" customWidth="1"/>
    <col min="5" max="5" width="8.6640625" style="7" hidden="1" customWidth="1"/>
    <col min="6" max="6" width="13.5546875" style="191" hidden="1" customWidth="1"/>
    <col min="7" max="7" width="6.33203125" style="241" hidden="1" customWidth="1"/>
    <col min="8" max="8" width="13.6640625" style="191" hidden="1" customWidth="1"/>
    <col min="9" max="9" width="5.5546875" style="4" hidden="1" customWidth="1"/>
    <col min="10" max="10" width="13.5546875" style="8" hidden="1" customWidth="1"/>
    <col min="11" max="11" width="3.44140625" style="181" hidden="1" customWidth="1"/>
    <col min="12" max="12" width="12.44140625" style="9" hidden="1" customWidth="1"/>
    <col min="13" max="13" width="5.44140625" style="28" hidden="1" customWidth="1"/>
    <col min="14" max="14" width="11.6640625" style="10" hidden="1" customWidth="1"/>
    <col min="15" max="15" width="1.6640625" style="10" hidden="1" customWidth="1"/>
    <col min="16" max="16" width="9.109375" style="204" hidden="1" customWidth="1"/>
    <col min="17" max="17" width="1.6640625" style="204" hidden="1" customWidth="1"/>
    <col min="18" max="18" width="10.44140625" style="157" hidden="1" customWidth="1"/>
    <col min="19" max="19" width="5.33203125" style="176" hidden="1" customWidth="1"/>
    <col min="20" max="20" width="8.5546875" style="157" hidden="1" customWidth="1"/>
    <col min="21" max="21" width="5.33203125" style="183" hidden="1" customWidth="1"/>
    <col min="22" max="22" width="11.33203125" style="205" hidden="1" customWidth="1"/>
    <col min="23" max="23" width="8.5546875" style="206" hidden="1" customWidth="1"/>
    <col min="24" max="24" width="5.33203125" style="183" hidden="1" customWidth="1"/>
    <col min="25" max="25" width="10.33203125" style="157" hidden="1" customWidth="1"/>
    <col min="26" max="26" width="8.44140625" style="157" hidden="1" customWidth="1"/>
    <col min="27" max="27" width="10.109375" style="157" hidden="1" customWidth="1"/>
    <col min="28" max="28" width="5.33203125" style="304" customWidth="1"/>
    <col min="29" max="29" width="9.5546875" style="205" customWidth="1"/>
    <col min="30" max="30" width="5.5546875" style="333" hidden="1" customWidth="1"/>
    <col min="31" max="31" width="8.6640625" style="306" hidden="1" customWidth="1"/>
    <col min="32" max="32" width="7.109375" style="307" hidden="1" customWidth="1"/>
    <col min="33" max="33" width="14.77734375" style="306" hidden="1" customWidth="1"/>
    <col min="34" max="34" width="6.5546875" style="306" customWidth="1"/>
    <col min="35" max="35" width="9.33203125" style="306" customWidth="1"/>
    <col min="36" max="36" width="3.33203125" style="335" customWidth="1"/>
    <col min="37" max="37" width="7.5546875" style="341" customWidth="1"/>
    <col min="38" max="38" width="10.21875" style="44" customWidth="1"/>
    <col min="39" max="39" width="52" style="174" customWidth="1"/>
    <col min="40" max="40" width="11.33203125" style="2" bestFit="1" customWidth="1"/>
    <col min="41" max="16384" width="9.33203125" style="2"/>
  </cols>
  <sheetData>
    <row r="1" spans="1:39" ht="12.75" customHeight="1" x14ac:dyDescent="0.25">
      <c r="D1" s="290" t="s">
        <v>208</v>
      </c>
    </row>
    <row r="2" spans="1:39" s="397" customFormat="1" ht="54" customHeight="1" thickBot="1" x14ac:dyDescent="0.3">
      <c r="D2" s="398"/>
      <c r="E2" s="99"/>
      <c r="F2" s="399" t="s">
        <v>37</v>
      </c>
      <c r="G2" s="400"/>
      <c r="H2" s="399" t="s">
        <v>40</v>
      </c>
      <c r="I2" s="400"/>
      <c r="J2" s="399" t="s">
        <v>38</v>
      </c>
      <c r="K2" s="401"/>
      <c r="L2" s="399" t="s">
        <v>50</v>
      </c>
      <c r="M2" s="402"/>
      <c r="N2" s="403" t="s">
        <v>43</v>
      </c>
      <c r="O2" s="403"/>
      <c r="P2" s="403" t="s">
        <v>51</v>
      </c>
      <c r="Q2" s="403"/>
      <c r="R2" s="404" t="s">
        <v>44</v>
      </c>
      <c r="S2" s="429" t="s">
        <v>52</v>
      </c>
      <c r="T2" s="429"/>
      <c r="U2" s="405"/>
      <c r="V2" s="404" t="s">
        <v>45</v>
      </c>
      <c r="W2" s="404" t="s">
        <v>166</v>
      </c>
      <c r="X2" s="405"/>
      <c r="Y2" s="406" t="s">
        <v>61</v>
      </c>
      <c r="Z2" s="399" t="s">
        <v>165</v>
      </c>
      <c r="AA2" s="399" t="s">
        <v>77</v>
      </c>
      <c r="AB2" s="430" t="s">
        <v>171</v>
      </c>
      <c r="AC2" s="430"/>
      <c r="AD2" s="430" t="s">
        <v>167</v>
      </c>
      <c r="AE2" s="430"/>
      <c r="AF2" s="407"/>
      <c r="AG2" s="132" t="s">
        <v>174</v>
      </c>
      <c r="AH2" s="430" t="s">
        <v>195</v>
      </c>
      <c r="AI2" s="430"/>
      <c r="AJ2" s="408"/>
      <c r="AK2" s="427" t="s">
        <v>188</v>
      </c>
      <c r="AL2" s="427"/>
      <c r="AM2" s="312" t="s">
        <v>189</v>
      </c>
    </row>
    <row r="3" spans="1:39" ht="21.75" customHeight="1" x14ac:dyDescent="0.25">
      <c r="D3" s="5"/>
      <c r="F3" s="29" t="s">
        <v>36</v>
      </c>
      <c r="G3" s="11"/>
      <c r="H3" s="29" t="s">
        <v>46</v>
      </c>
      <c r="I3" s="11"/>
      <c r="J3" s="192" t="s">
        <v>49</v>
      </c>
      <c r="K3" s="187"/>
      <c r="L3" s="29" t="s">
        <v>49</v>
      </c>
      <c r="M3" s="24"/>
      <c r="N3" s="29" t="s">
        <v>46</v>
      </c>
      <c r="O3" s="29"/>
      <c r="P3" s="207" t="s">
        <v>46</v>
      </c>
      <c r="Q3" s="207"/>
      <c r="R3" s="207" t="s">
        <v>46</v>
      </c>
      <c r="S3" s="177"/>
      <c r="T3" s="207" t="s">
        <v>49</v>
      </c>
      <c r="V3" s="207" t="s">
        <v>46</v>
      </c>
      <c r="W3" s="207" t="s">
        <v>46</v>
      </c>
      <c r="Y3" s="207" t="s">
        <v>49</v>
      </c>
      <c r="Z3" s="207" t="s">
        <v>49</v>
      </c>
      <c r="AA3" s="207" t="s">
        <v>49</v>
      </c>
      <c r="AB3" s="334" t="s">
        <v>190</v>
      </c>
      <c r="AC3" s="207" t="s">
        <v>49</v>
      </c>
      <c r="AD3" s="409" t="s">
        <v>190</v>
      </c>
      <c r="AE3" s="207" t="s">
        <v>49</v>
      </c>
      <c r="AF3" s="207" t="s">
        <v>175</v>
      </c>
      <c r="AG3" s="207" t="s">
        <v>49</v>
      </c>
      <c r="AH3" s="334" t="s">
        <v>190</v>
      </c>
      <c r="AI3" s="207" t="s">
        <v>49</v>
      </c>
      <c r="AJ3" s="336"/>
      <c r="AK3" s="342" t="s">
        <v>190</v>
      </c>
      <c r="AL3" s="77" t="s">
        <v>49</v>
      </c>
      <c r="AM3" s="175"/>
    </row>
    <row r="4" spans="1:39" ht="26.25" customHeight="1" x14ac:dyDescent="0.25">
      <c r="B4" s="2" t="s">
        <v>1</v>
      </c>
      <c r="D4" s="20" t="s">
        <v>0</v>
      </c>
      <c r="E4" s="21"/>
      <c r="F4" s="193"/>
      <c r="G4" s="22"/>
      <c r="H4" s="193"/>
      <c r="I4" s="22"/>
      <c r="J4" s="194"/>
      <c r="K4" s="178"/>
      <c r="L4" s="194"/>
      <c r="M4" s="25"/>
      <c r="N4" s="30"/>
      <c r="O4" s="30"/>
      <c r="P4" s="208"/>
      <c r="Q4" s="208"/>
      <c r="R4" s="208"/>
      <c r="S4" s="39"/>
      <c r="T4" s="208"/>
      <c r="U4" s="184"/>
      <c r="V4" s="208"/>
      <c r="W4" s="209"/>
      <c r="X4" s="184"/>
      <c r="AB4" s="410"/>
      <c r="AC4" s="157"/>
      <c r="AD4" s="411"/>
      <c r="AE4" s="157"/>
      <c r="AF4" s="412"/>
      <c r="AG4" s="157"/>
      <c r="AH4" s="157"/>
      <c r="AI4" s="157"/>
      <c r="AK4" s="343"/>
      <c r="AL4" s="63"/>
      <c r="AM4" s="88"/>
    </row>
    <row r="5" spans="1:39" ht="23.25" customHeight="1" x14ac:dyDescent="0.25">
      <c r="D5" s="109" t="s">
        <v>35</v>
      </c>
      <c r="E5" s="23">
        <f>F5/F$13</f>
        <v>0.10740815233098795</v>
      </c>
      <c r="F5" s="195">
        <v>31774.5</v>
      </c>
      <c r="G5" s="17">
        <f>H5/H13</f>
        <v>9.9492793191000808E-2</v>
      </c>
      <c r="H5" s="195">
        <v>31447.5</v>
      </c>
      <c r="I5" s="17">
        <f>J5/J13</f>
        <v>0.1070336887076541</v>
      </c>
      <c r="J5" s="196">
        <v>33020</v>
      </c>
      <c r="K5" s="178">
        <f>L5/L13</f>
        <v>9.3743436379588554E-2</v>
      </c>
      <c r="L5" s="196">
        <v>32635</v>
      </c>
      <c r="M5" s="25">
        <f>N5/N13</f>
        <v>0.1070089666758153</v>
      </c>
      <c r="N5" s="30">
        <v>35480</v>
      </c>
      <c r="O5" s="30"/>
      <c r="P5" s="208">
        <v>35487</v>
      </c>
      <c r="Q5" s="208"/>
      <c r="R5" s="208">
        <v>87300</v>
      </c>
      <c r="S5" s="178">
        <f>T5/T13</f>
        <v>0.22573832538010541</v>
      </c>
      <c r="T5" s="208">
        <v>86900</v>
      </c>
      <c r="U5" s="184">
        <f>W5/W$13</f>
        <v>0.20789404561788655</v>
      </c>
      <c r="V5" s="208">
        <v>87900</v>
      </c>
      <c r="W5" s="210">
        <v>86200</v>
      </c>
      <c r="X5" s="184">
        <f>Z5/Z$13</f>
        <v>0.22008054837198601</v>
      </c>
      <c r="Y5" s="211">
        <v>87300</v>
      </c>
      <c r="Z5" s="211">
        <v>79400</v>
      </c>
      <c r="AA5" s="211">
        <v>79400</v>
      </c>
      <c r="AB5" s="304">
        <f>AC5/AC$13</f>
        <v>0.21965216004452615</v>
      </c>
      <c r="AC5" s="211">
        <v>76767</v>
      </c>
      <c r="AD5" s="413">
        <f>AE5/AE$13</f>
        <v>0.18661971830985916</v>
      </c>
      <c r="AE5" s="211">
        <v>63600</v>
      </c>
      <c r="AF5" s="410">
        <f>(AG5-AE5)/AE5</f>
        <v>2.8301886792452831E-2</v>
      </c>
      <c r="AG5" s="211">
        <v>65400</v>
      </c>
      <c r="AH5" s="422">
        <f>AI5/AI13</f>
        <v>0.21875609251903133</v>
      </c>
      <c r="AI5" s="211">
        <v>65483</v>
      </c>
      <c r="AJ5" s="337"/>
      <c r="AK5" s="344">
        <f>AL5/AL$13</f>
        <v>0.3501208702659146</v>
      </c>
      <c r="AL5" s="78">
        <v>86900</v>
      </c>
      <c r="AM5" s="177" t="s">
        <v>209</v>
      </c>
    </row>
    <row r="6" spans="1:39" ht="16.2" customHeight="1" x14ac:dyDescent="0.25">
      <c r="D6" s="109" t="s">
        <v>34</v>
      </c>
      <c r="E6" s="23">
        <f>F6/F$13</f>
        <v>0.21296050596711957</v>
      </c>
      <c r="F6" s="195">
        <v>63000</v>
      </c>
      <c r="G6" s="17">
        <f>H6/H13</f>
        <v>0.19458123286400952</v>
      </c>
      <c r="H6" s="195">
        <v>61502.879999999997</v>
      </c>
      <c r="I6" s="17">
        <f>J6/J13</f>
        <v>0.21128294559823144</v>
      </c>
      <c r="J6" s="196">
        <v>65181</v>
      </c>
      <c r="K6" s="178">
        <f>L6/L13</f>
        <v>0.18857554327818626</v>
      </c>
      <c r="L6" s="196">
        <v>65649</v>
      </c>
      <c r="M6" s="25">
        <f>N6/N13</f>
        <v>0.19658825977723557</v>
      </c>
      <c r="N6" s="42">
        <v>65181</v>
      </c>
      <c r="O6" s="42"/>
      <c r="P6" s="212">
        <v>63653</v>
      </c>
      <c r="Q6" s="212"/>
      <c r="R6" s="208">
        <v>66500</v>
      </c>
      <c r="S6" s="178">
        <f>T6/T13</f>
        <v>0.1689556550178071</v>
      </c>
      <c r="T6" s="208">
        <v>65041</v>
      </c>
      <c r="U6" s="184">
        <f t="shared" ref="U6:U12" si="0">W6/W$13</f>
        <v>0.16456188416061779</v>
      </c>
      <c r="V6" s="208">
        <v>68500</v>
      </c>
      <c r="W6" s="213">
        <v>68233</v>
      </c>
      <c r="X6" s="184">
        <f t="shared" ref="X6:X12" si="1">Z6/Z$13</f>
        <v>0.18005582395773567</v>
      </c>
      <c r="Y6" s="211">
        <v>68500</v>
      </c>
      <c r="Z6" s="211">
        <v>64960</v>
      </c>
      <c r="AA6" s="214">
        <v>69300</v>
      </c>
      <c r="AB6" s="304">
        <f t="shared" ref="AB6:AB16" si="2">AC6/AC$13</f>
        <v>0.18334075407241493</v>
      </c>
      <c r="AC6" s="214">
        <v>64076.4</v>
      </c>
      <c r="AD6" s="413">
        <f t="shared" ref="AD6:AD12" si="3">AE6/AE$13</f>
        <v>0.19072769953051644</v>
      </c>
      <c r="AE6" s="214">
        <v>65000</v>
      </c>
      <c r="AF6" s="410">
        <f t="shared" ref="AF6:AF13" si="4">(AG6-AE6)/AE6</f>
        <v>-7.6923076923076927E-2</v>
      </c>
      <c r="AG6" s="214">
        <v>60000</v>
      </c>
      <c r="AH6" s="422">
        <f>AI6/AI13</f>
        <v>0.19673115600149282</v>
      </c>
      <c r="AI6" s="214">
        <v>58890</v>
      </c>
      <c r="AJ6" s="337"/>
      <c r="AK6" s="344">
        <f t="shared" ref="AK6:AK12" si="5">AL6/AL$13</f>
        <v>0.23771152296535053</v>
      </c>
      <c r="AL6" s="78">
        <v>59000</v>
      </c>
      <c r="AM6" s="378"/>
    </row>
    <row r="7" spans="1:39" ht="16.2" customHeight="1" x14ac:dyDescent="0.25">
      <c r="D7" s="109" t="s">
        <v>2</v>
      </c>
      <c r="E7" s="23">
        <f>F7/F$13</f>
        <v>2.5200326539442482E-2</v>
      </c>
      <c r="F7" s="195">
        <v>7455</v>
      </c>
      <c r="G7" s="17">
        <f>H7/H13</f>
        <v>2.4001182998496857E-2</v>
      </c>
      <c r="H7" s="195">
        <v>7586.25</v>
      </c>
      <c r="I7" s="17">
        <f>J7/J13</f>
        <v>2.6904288802953636E-2</v>
      </c>
      <c r="J7" s="196">
        <v>8300</v>
      </c>
      <c r="K7" s="178">
        <f>L7/L13</f>
        <v>2.4042670828777576E-2</v>
      </c>
      <c r="L7" s="196">
        <v>8370</v>
      </c>
      <c r="M7" s="25">
        <f>N7/N13</f>
        <v>2.5033100998006399E-2</v>
      </c>
      <c r="N7" s="30">
        <v>8300</v>
      </c>
      <c r="O7" s="30"/>
      <c r="P7" s="208">
        <v>8380</v>
      </c>
      <c r="Q7" s="208"/>
      <c r="R7" s="208">
        <v>8800</v>
      </c>
      <c r="S7" s="178">
        <f>T7/T13</f>
        <v>2.284139349904795E-2</v>
      </c>
      <c r="T7" s="208">
        <v>8793</v>
      </c>
      <c r="U7" s="184">
        <f t="shared" si="0"/>
        <v>2.4739873781302556E-2</v>
      </c>
      <c r="V7" s="208">
        <v>9800</v>
      </c>
      <c r="W7" s="210">
        <v>10258</v>
      </c>
      <c r="X7" s="184">
        <f t="shared" si="1"/>
        <v>2.6490047868905169E-2</v>
      </c>
      <c r="Y7" s="211">
        <v>10200</v>
      </c>
      <c r="Z7" s="211">
        <v>9557</v>
      </c>
      <c r="AA7" s="214">
        <v>16800</v>
      </c>
      <c r="AB7" s="304">
        <f t="shared" si="2"/>
        <v>3.1042066048211657E-2</v>
      </c>
      <c r="AC7" s="214">
        <v>10849</v>
      </c>
      <c r="AD7" s="413">
        <f t="shared" si="3"/>
        <v>2.9342723004694836E-2</v>
      </c>
      <c r="AE7" s="214">
        <v>10000</v>
      </c>
      <c r="AF7" s="410">
        <f t="shared" si="4"/>
        <v>0.1</v>
      </c>
      <c r="AG7" s="214">
        <v>11000</v>
      </c>
      <c r="AH7" s="422">
        <f>AI7/AI13</f>
        <v>3.7312340391869481E-2</v>
      </c>
      <c r="AI7" s="214">
        <v>11169.17</v>
      </c>
      <c r="AJ7" s="337"/>
      <c r="AK7" s="344">
        <f t="shared" si="5"/>
        <v>4.3110394842868653E-2</v>
      </c>
      <c r="AL7" s="78">
        <v>10700</v>
      </c>
      <c r="AM7" s="88"/>
    </row>
    <row r="8" spans="1:39" ht="16.2" customHeight="1" x14ac:dyDescent="0.25">
      <c r="B8" s="2" t="s">
        <v>30</v>
      </c>
      <c r="D8" s="109" t="s">
        <v>39</v>
      </c>
      <c r="E8" s="23">
        <f>F8/F$13</f>
        <v>5.0704882373123709E-3</v>
      </c>
      <c r="F8" s="195">
        <v>1500</v>
      </c>
      <c r="G8" s="17">
        <f>H8/H13</f>
        <v>1.5818871641784054E-3</v>
      </c>
      <c r="H8" s="195">
        <v>500</v>
      </c>
      <c r="I8" s="17">
        <f>J8/J13</f>
        <v>3.2414805786691128E-3</v>
      </c>
      <c r="J8" s="196">
        <v>1000</v>
      </c>
      <c r="K8" s="178">
        <f>L8/L13</f>
        <v>1.4362407902495564E-3</v>
      </c>
      <c r="L8" s="196">
        <v>500</v>
      </c>
      <c r="M8" s="25">
        <f>N8/N13</f>
        <v>3.016036264820048E-3</v>
      </c>
      <c r="N8" s="30">
        <v>1000</v>
      </c>
      <c r="O8" s="30"/>
      <c r="P8" s="208">
        <v>1500</v>
      </c>
      <c r="Q8" s="208"/>
      <c r="R8" s="208">
        <v>1000</v>
      </c>
      <c r="S8" s="178">
        <f>T8/T13</f>
        <v>2.5976792333729046E-3</v>
      </c>
      <c r="T8" s="208">
        <v>1000</v>
      </c>
      <c r="U8" s="184">
        <f t="shared" si="0"/>
        <v>0</v>
      </c>
      <c r="V8" s="208">
        <v>1000</v>
      </c>
      <c r="W8" s="210"/>
      <c r="X8" s="184">
        <f t="shared" si="1"/>
        <v>2.7717953195464233E-3</v>
      </c>
      <c r="Y8" s="211">
        <v>1000</v>
      </c>
      <c r="Z8" s="211">
        <v>1000</v>
      </c>
      <c r="AA8" s="214">
        <v>1000</v>
      </c>
      <c r="AB8" s="304">
        <f t="shared" si="2"/>
        <v>2.861283625054075E-3</v>
      </c>
      <c r="AC8" s="214">
        <v>1000</v>
      </c>
      <c r="AD8" s="413">
        <f t="shared" si="3"/>
        <v>2.9342723004694834E-3</v>
      </c>
      <c r="AE8" s="214">
        <v>1000</v>
      </c>
      <c r="AF8" s="410">
        <f t="shared" si="4"/>
        <v>-0.5</v>
      </c>
      <c r="AG8" s="214">
        <v>500</v>
      </c>
      <c r="AH8" s="337">
        <f>AI8/AI13</f>
        <v>1.6703273561002956E-3</v>
      </c>
      <c r="AI8" s="214">
        <v>500</v>
      </c>
      <c r="AJ8" s="337"/>
      <c r="AK8" s="344">
        <f t="shared" si="5"/>
        <v>2.01450443190975E-3</v>
      </c>
      <c r="AL8" s="78">
        <v>500</v>
      </c>
      <c r="AM8" s="88"/>
    </row>
    <row r="9" spans="1:39" ht="6.75" customHeight="1" x14ac:dyDescent="0.25">
      <c r="B9" s="2" t="s">
        <v>31</v>
      </c>
      <c r="D9" s="109"/>
      <c r="E9" s="23"/>
      <c r="F9" s="195"/>
      <c r="G9" s="17"/>
      <c r="H9" s="195"/>
      <c r="I9" s="17"/>
      <c r="J9" s="196"/>
      <c r="K9" s="178"/>
      <c r="L9" s="196"/>
      <c r="M9" s="25"/>
      <c r="N9" s="30"/>
      <c r="O9" s="30"/>
      <c r="P9" s="208"/>
      <c r="Q9" s="208"/>
      <c r="R9" s="208"/>
      <c r="S9" s="178"/>
      <c r="T9" s="208"/>
      <c r="U9" s="184"/>
      <c r="V9" s="208"/>
      <c r="W9" s="209"/>
      <c r="X9" s="184"/>
      <c r="Y9" s="211"/>
      <c r="Z9" s="211"/>
      <c r="AC9" s="215"/>
      <c r="AD9" s="413"/>
      <c r="AE9" s="157"/>
      <c r="AF9" s="410"/>
      <c r="AG9" s="157"/>
      <c r="AH9" s="422"/>
      <c r="AI9" s="157"/>
      <c r="AJ9" s="337"/>
      <c r="AK9" s="344"/>
      <c r="AL9" s="78"/>
      <c r="AM9" s="88"/>
    </row>
    <row r="10" spans="1:39" ht="16.2" customHeight="1" x14ac:dyDescent="0.25">
      <c r="D10" s="54" t="s">
        <v>159</v>
      </c>
      <c r="E10" s="23">
        <f>F10/F$13</f>
        <v>0.57465533356206866</v>
      </c>
      <c r="F10" s="195">
        <v>170000</v>
      </c>
      <c r="G10" s="17">
        <f>H10/H13</f>
        <v>0.60100015765087467</v>
      </c>
      <c r="H10" s="195">
        <v>189963.03</v>
      </c>
      <c r="I10" s="17">
        <f>J10/J13</f>
        <v>0.59967390705378587</v>
      </c>
      <c r="J10" s="196">
        <v>185000</v>
      </c>
      <c r="K10" s="178">
        <f>L10/L13</f>
        <v>0.64537175426816284</v>
      </c>
      <c r="L10" s="196">
        <v>224673.94</v>
      </c>
      <c r="M10" s="270">
        <f>N10/N13</f>
        <v>0.66352797826041066</v>
      </c>
      <c r="N10" s="30">
        <v>220000</v>
      </c>
      <c r="O10" s="30"/>
      <c r="P10" s="208">
        <v>224185</v>
      </c>
      <c r="Q10" s="208"/>
      <c r="R10" s="208">
        <v>225000</v>
      </c>
      <c r="S10" s="178">
        <f>T10/T13</f>
        <v>0.57752384020116432</v>
      </c>
      <c r="T10" s="208">
        <v>222323</v>
      </c>
      <c r="U10" s="184">
        <f t="shared" si="0"/>
        <v>0.59116454164946175</v>
      </c>
      <c r="V10" s="208">
        <v>230000</v>
      </c>
      <c r="W10" s="210">
        <v>245117.09</v>
      </c>
      <c r="X10" s="184">
        <f t="shared" si="1"/>
        <v>0.56868370212070063</v>
      </c>
      <c r="Y10" s="211">
        <v>217000</v>
      </c>
      <c r="Z10" s="211">
        <v>205168</v>
      </c>
      <c r="AA10" s="214">
        <v>227000</v>
      </c>
      <c r="AB10" s="304">
        <f t="shared" si="2"/>
        <v>0.5569963835377878</v>
      </c>
      <c r="AC10" s="214">
        <v>194666.61</v>
      </c>
      <c r="AD10" s="413">
        <f t="shared" si="3"/>
        <v>0.58685446009389675</v>
      </c>
      <c r="AE10" s="214">
        <v>200000</v>
      </c>
      <c r="AF10" s="410">
        <f t="shared" si="4"/>
        <v>-0.215</v>
      </c>
      <c r="AG10" s="214">
        <v>157000</v>
      </c>
      <c r="AH10" s="422">
        <f>AI10/AI13</f>
        <v>0.54084531659585133</v>
      </c>
      <c r="AI10" s="214">
        <v>161898</v>
      </c>
      <c r="AJ10" s="337"/>
      <c r="AK10" s="344">
        <f t="shared" si="5"/>
        <v>0.36261079774375504</v>
      </c>
      <c r="AL10" s="78">
        <v>90000</v>
      </c>
      <c r="AM10" s="145"/>
    </row>
    <row r="11" spans="1:39" ht="16.2" customHeight="1" x14ac:dyDescent="0.25">
      <c r="D11" s="54" t="s">
        <v>163</v>
      </c>
      <c r="E11" s="23">
        <f>F11/F$13</f>
        <v>6.7606509830831607E-2</v>
      </c>
      <c r="F11" s="195">
        <v>20000</v>
      </c>
      <c r="G11" s="17">
        <f>H11/H13</f>
        <v>6.7372131393952317E-2</v>
      </c>
      <c r="H11" s="195">
        <v>21294.86</v>
      </c>
      <c r="I11" s="17">
        <f>J11/J13</f>
        <v>4.8622208680036694E-2</v>
      </c>
      <c r="J11" s="196">
        <v>15000</v>
      </c>
      <c r="K11" s="178">
        <f>L11/L13</f>
        <v>4.590553028537759E-2</v>
      </c>
      <c r="L11" s="196">
        <v>15981.14</v>
      </c>
      <c r="M11" s="25">
        <f>N11/N13</f>
        <v>3.016036264820048E-3</v>
      </c>
      <c r="N11" s="30">
        <v>1000</v>
      </c>
      <c r="O11" s="30"/>
      <c r="P11" s="208">
        <v>883</v>
      </c>
      <c r="Q11" s="208"/>
      <c r="R11" s="208">
        <v>500</v>
      </c>
      <c r="S11" s="178"/>
      <c r="T11" s="208">
        <v>50</v>
      </c>
      <c r="U11" s="184">
        <f t="shared" si="0"/>
        <v>2.9573048577337877E-3</v>
      </c>
      <c r="V11" s="208">
        <v>1000</v>
      </c>
      <c r="W11" s="210">
        <v>1226.2</v>
      </c>
      <c r="X11" s="184">
        <f t="shared" si="1"/>
        <v>5.8484881242429538E-4</v>
      </c>
      <c r="Y11" s="211">
        <v>500</v>
      </c>
      <c r="Z11" s="211">
        <v>211</v>
      </c>
      <c r="AA11" s="214">
        <v>1500</v>
      </c>
      <c r="AB11" s="304">
        <f t="shared" si="2"/>
        <v>3.9914906569504345E-3</v>
      </c>
      <c r="AC11" s="214">
        <v>1395</v>
      </c>
      <c r="AD11" s="413">
        <f t="shared" si="3"/>
        <v>2.3474178403755869E-3</v>
      </c>
      <c r="AE11" s="214">
        <v>800</v>
      </c>
      <c r="AF11" s="410">
        <f t="shared" si="4"/>
        <v>-6.25E-2</v>
      </c>
      <c r="AG11" s="214">
        <v>750</v>
      </c>
      <c r="AH11" s="337">
        <f>AI11/AI13</f>
        <v>2.3523220155960462E-3</v>
      </c>
      <c r="AI11" s="214">
        <v>704.15</v>
      </c>
      <c r="AJ11" s="337"/>
      <c r="AK11" s="344">
        <f t="shared" si="5"/>
        <v>2.8203062046736503E-3</v>
      </c>
      <c r="AL11" s="78">
        <v>700</v>
      </c>
      <c r="AM11" s="268"/>
    </row>
    <row r="12" spans="1:39" ht="16.2" customHeight="1" x14ac:dyDescent="0.25">
      <c r="B12" s="2" t="s">
        <v>5</v>
      </c>
      <c r="D12" s="54" t="s">
        <v>164</v>
      </c>
      <c r="E12" s="23">
        <f>F12/F$13</f>
        <v>7.0986835322373191E-3</v>
      </c>
      <c r="F12" s="195">
        <v>2100</v>
      </c>
      <c r="G12" s="17">
        <f>H12/H13</f>
        <v>1.1970614737487248E-2</v>
      </c>
      <c r="H12" s="195">
        <v>3783.65</v>
      </c>
      <c r="I12" s="17">
        <f>J12/J13</f>
        <v>3.2414805786691128E-3</v>
      </c>
      <c r="J12" s="196">
        <v>1000</v>
      </c>
      <c r="K12" s="178">
        <f>L12/L13</f>
        <v>9.2482416965749431E-4</v>
      </c>
      <c r="L12" s="196">
        <v>321.95999999999998</v>
      </c>
      <c r="M12" s="25">
        <f>N12/N20</f>
        <v>1.0471204188481676E-2</v>
      </c>
      <c r="N12" s="30">
        <v>600</v>
      </c>
      <c r="O12" s="30"/>
      <c r="P12" s="208">
        <v>665.39</v>
      </c>
      <c r="Q12" s="208"/>
      <c r="R12" s="208">
        <v>600</v>
      </c>
      <c r="S12" s="180">
        <f>T12/T13</f>
        <v>2.2132227068337148E-3</v>
      </c>
      <c r="T12" s="208">
        <v>852</v>
      </c>
      <c r="U12" s="184">
        <f t="shared" si="0"/>
        <v>8.6823499329975826E-3</v>
      </c>
      <c r="V12" s="208">
        <v>3600</v>
      </c>
      <c r="W12" s="210">
        <v>3600</v>
      </c>
      <c r="X12" s="184">
        <f t="shared" si="1"/>
        <v>1.3332335487018297E-3</v>
      </c>
      <c r="Y12" s="211">
        <v>600</v>
      </c>
      <c r="Z12" s="211">
        <v>481</v>
      </c>
      <c r="AA12" s="214">
        <v>400</v>
      </c>
      <c r="AB12" s="304">
        <f t="shared" si="2"/>
        <v>2.1158620150549872E-3</v>
      </c>
      <c r="AC12" s="214">
        <v>739.48</v>
      </c>
      <c r="AD12" s="413">
        <f t="shared" si="3"/>
        <v>1.1737089201877935E-3</v>
      </c>
      <c r="AE12" s="214">
        <v>400</v>
      </c>
      <c r="AF12" s="410">
        <f t="shared" si="4"/>
        <v>1.4375</v>
      </c>
      <c r="AG12" s="214">
        <v>975</v>
      </c>
      <c r="AH12" s="337">
        <f>AI12/AI13</f>
        <v>2.332445120058453E-3</v>
      </c>
      <c r="AI12" s="214">
        <v>698.2</v>
      </c>
      <c r="AJ12" s="337"/>
      <c r="AK12" s="344">
        <f t="shared" si="5"/>
        <v>1.6116035455278001E-3</v>
      </c>
      <c r="AL12" s="78">
        <v>400</v>
      </c>
      <c r="AM12" s="145"/>
    </row>
    <row r="13" spans="1:39" s="1" customFormat="1" ht="16.2" customHeight="1" x14ac:dyDescent="0.25">
      <c r="D13" s="34" t="s">
        <v>6</v>
      </c>
      <c r="E13" s="35"/>
      <c r="F13" s="197">
        <f>SUM(F5:F12)</f>
        <v>295829.5</v>
      </c>
      <c r="G13" s="36"/>
      <c r="H13" s="197">
        <f>SUM(H5:H12)</f>
        <v>316078.17000000004</v>
      </c>
      <c r="I13" s="36"/>
      <c r="J13" s="33">
        <f>SUM(J5:J12)</f>
        <v>308501</v>
      </c>
      <c r="K13" s="179"/>
      <c r="L13" s="33">
        <f>SUM(L5:L12)</f>
        <v>348131.04000000004</v>
      </c>
      <c r="M13" s="37"/>
      <c r="N13" s="33">
        <f>SUM(N5:N12)</f>
        <v>331561</v>
      </c>
      <c r="O13" s="33"/>
      <c r="P13" s="216">
        <f>SUM(P5:P12)</f>
        <v>334753.39</v>
      </c>
      <c r="Q13" s="216"/>
      <c r="R13" s="216">
        <f>SUM(R5:R12)</f>
        <v>389700</v>
      </c>
      <c r="S13" s="179"/>
      <c r="T13" s="216">
        <f>SUM(T5:T12)</f>
        <v>384959</v>
      </c>
      <c r="U13" s="185"/>
      <c r="V13" s="216">
        <f>SUM(V5:V12)</f>
        <v>401800</v>
      </c>
      <c r="W13" s="217">
        <f>SUM(W5:W12)</f>
        <v>414634.29</v>
      </c>
      <c r="X13" s="185"/>
      <c r="Y13" s="218">
        <f>SUM(Y5:Y12)</f>
        <v>385100</v>
      </c>
      <c r="Z13" s="218">
        <f>SUM(Z5:Z12)</f>
        <v>360777</v>
      </c>
      <c r="AA13" s="218">
        <f>SUM(AA5:AA12)</f>
        <v>395400</v>
      </c>
      <c r="AB13" s="304"/>
      <c r="AC13" s="218">
        <f>SUM(AC5:AC12)</f>
        <v>349493.49</v>
      </c>
      <c r="AD13" s="414"/>
      <c r="AE13" s="218">
        <f>SUM(AE5:AE12)</f>
        <v>340800</v>
      </c>
      <c r="AF13" s="410">
        <f t="shared" si="4"/>
        <v>-0.13255575117370891</v>
      </c>
      <c r="AG13" s="218">
        <f>SUM(AG5:AG12)</f>
        <v>295625</v>
      </c>
      <c r="AH13" s="422"/>
      <c r="AI13" s="218">
        <f>SUM(AI5:AI12)</f>
        <v>299342.52000000008</v>
      </c>
      <c r="AJ13" s="337"/>
      <c r="AK13" s="343"/>
      <c r="AL13" s="79">
        <f>SUM(AL5:AL12)</f>
        <v>248200</v>
      </c>
      <c r="AM13" s="269"/>
    </row>
    <row r="14" spans="1:39" ht="18.75" customHeight="1" x14ac:dyDescent="0.25">
      <c r="D14" s="15"/>
      <c r="E14" s="21"/>
      <c r="F14" s="195"/>
      <c r="G14" s="17"/>
      <c r="H14" s="195"/>
      <c r="I14" s="17"/>
      <c r="J14" s="196"/>
      <c r="K14" s="178"/>
      <c r="L14" s="196"/>
      <c r="M14" s="25"/>
      <c r="N14" s="30"/>
      <c r="O14" s="30"/>
      <c r="P14" s="208"/>
      <c r="Q14" s="208"/>
      <c r="R14" s="208"/>
      <c r="S14" s="39"/>
      <c r="T14" s="208"/>
      <c r="U14" s="184"/>
      <c r="V14" s="208"/>
      <c r="W14" s="209"/>
      <c r="X14" s="184"/>
      <c r="Y14" s="211"/>
      <c r="Z14" s="211"/>
      <c r="AC14" s="157"/>
      <c r="AD14" s="411"/>
      <c r="AE14" s="157"/>
      <c r="AF14" s="412"/>
      <c r="AG14" s="157"/>
      <c r="AH14" s="423"/>
      <c r="AI14" s="157"/>
      <c r="AJ14" s="337"/>
      <c r="AK14" s="343"/>
      <c r="AL14" s="78"/>
      <c r="AM14" s="269"/>
    </row>
    <row r="15" spans="1:39" ht="16.2" customHeight="1" x14ac:dyDescent="0.25">
      <c r="A15" s="1" t="s">
        <v>7</v>
      </c>
      <c r="D15" s="20" t="s">
        <v>47</v>
      </c>
      <c r="E15" s="21"/>
      <c r="F15" s="195"/>
      <c r="G15" s="17"/>
      <c r="H15" s="195"/>
      <c r="I15" s="17"/>
      <c r="J15" s="196"/>
      <c r="K15" s="178"/>
      <c r="L15" s="196"/>
      <c r="M15" s="25"/>
      <c r="N15" s="30"/>
      <c r="O15" s="30"/>
      <c r="P15" s="208"/>
      <c r="Q15" s="208"/>
      <c r="R15" s="208"/>
      <c r="S15" s="39"/>
      <c r="T15" s="208"/>
      <c r="U15" s="184"/>
      <c r="V15" s="208"/>
      <c r="W15" s="209"/>
      <c r="X15" s="184"/>
      <c r="Y15" s="211"/>
      <c r="Z15" s="211"/>
      <c r="AC15" s="157"/>
      <c r="AD15" s="411"/>
      <c r="AE15" s="157"/>
      <c r="AF15" s="412"/>
      <c r="AG15" s="157"/>
      <c r="AH15" s="423"/>
      <c r="AI15" s="157"/>
      <c r="AJ15" s="337"/>
      <c r="AK15" s="343"/>
      <c r="AL15" s="78"/>
      <c r="AM15" s="145"/>
    </row>
    <row r="16" spans="1:39" ht="16.2" hidden="1" customHeight="1" x14ac:dyDescent="0.25">
      <c r="A16" s="1"/>
      <c r="D16" s="15" t="s">
        <v>42</v>
      </c>
      <c r="E16" s="23">
        <f>F16/F33</f>
        <v>0.46425255338904364</v>
      </c>
      <c r="F16" s="195">
        <v>50000</v>
      </c>
      <c r="G16" s="17">
        <f>H16/H33</f>
        <v>0.25906328289271641</v>
      </c>
      <c r="H16" s="195">
        <v>40051.94</v>
      </c>
      <c r="I16" s="17"/>
      <c r="J16" s="196"/>
      <c r="K16" s="178"/>
      <c r="L16" s="196"/>
      <c r="M16" s="25"/>
      <c r="N16" s="30"/>
      <c r="O16" s="30"/>
      <c r="P16" s="208"/>
      <c r="Q16" s="208"/>
      <c r="R16" s="208"/>
      <c r="S16" s="39"/>
      <c r="T16" s="208"/>
      <c r="U16" s="184"/>
      <c r="V16" s="208"/>
      <c r="W16" s="209"/>
      <c r="X16" s="184"/>
      <c r="Y16" s="211"/>
      <c r="Z16" s="211"/>
      <c r="AB16" s="304">
        <f t="shared" si="2"/>
        <v>0</v>
      </c>
      <c r="AC16" s="157"/>
      <c r="AD16" s="411"/>
      <c r="AE16" s="157"/>
      <c r="AF16" s="412"/>
      <c r="AG16" s="157"/>
      <c r="AH16" s="423"/>
      <c r="AI16" s="157"/>
      <c r="AJ16" s="337"/>
      <c r="AK16" s="343"/>
      <c r="AL16" s="78"/>
      <c r="AM16" s="145"/>
    </row>
    <row r="17" spans="4:39" ht="16.2" customHeight="1" x14ac:dyDescent="0.25">
      <c r="D17" s="109" t="s">
        <v>8</v>
      </c>
      <c r="E17" s="23">
        <f>F17/F33</f>
        <v>3.2497678737233054E-2</v>
      </c>
      <c r="F17" s="195">
        <v>3500</v>
      </c>
      <c r="G17" s="17">
        <f>H17/H33</f>
        <v>2.3623227814843342E-2</v>
      </c>
      <c r="H17" s="195">
        <v>3652.22</v>
      </c>
      <c r="I17" s="17">
        <f>J17/J33</f>
        <v>1.5034157606081016E-2</v>
      </c>
      <c r="J17" s="196">
        <v>2500</v>
      </c>
      <c r="K17" s="178">
        <f>L17/L33</f>
        <v>2.4590429342532426E-2</v>
      </c>
      <c r="L17" s="196">
        <v>4564.22</v>
      </c>
      <c r="M17" s="25">
        <f>N17/N33</f>
        <v>1.69061707523246E-2</v>
      </c>
      <c r="N17" s="30">
        <v>2000</v>
      </c>
      <c r="O17" s="30"/>
      <c r="P17" s="208">
        <v>1930.18</v>
      </c>
      <c r="Q17" s="208"/>
      <c r="R17" s="208">
        <v>3500</v>
      </c>
      <c r="S17" s="178">
        <f>T17/$T33</f>
        <v>1.9070218962355733E-2</v>
      </c>
      <c r="T17" s="208">
        <v>3536</v>
      </c>
      <c r="U17" s="184">
        <f t="shared" ref="U17:U23" si="6">W17/W$33</f>
        <v>1.4900493243097951E-2</v>
      </c>
      <c r="V17" s="208">
        <v>3300</v>
      </c>
      <c r="W17" s="206">
        <v>1864</v>
      </c>
      <c r="X17" s="184">
        <f t="shared" ref="X17:X23" si="7">Z17/Z$33</f>
        <v>1.0504272759484292E-2</v>
      </c>
      <c r="Y17" s="211">
        <v>1800</v>
      </c>
      <c r="Z17" s="211">
        <v>1931.12</v>
      </c>
      <c r="AA17" s="210">
        <v>8500</v>
      </c>
      <c r="AB17" s="304">
        <f t="shared" ref="AB17:AB32" si="8">AC17/AC$33</f>
        <v>6.4479408447248324E-2</v>
      </c>
      <c r="AC17" s="210">
        <v>7810</v>
      </c>
      <c r="AD17" s="411">
        <f t="shared" ref="AD17:AD23" si="9">AE17/AE$33</f>
        <v>6.8085106382978725E-2</v>
      </c>
      <c r="AE17" s="210">
        <v>4000</v>
      </c>
      <c r="AF17" s="410">
        <f>(AG17-AE17)/AE17</f>
        <v>-0.25</v>
      </c>
      <c r="AG17" s="210">
        <v>3000</v>
      </c>
      <c r="AH17" s="422">
        <f>AI17/AI33</f>
        <v>5.2949644249186821E-2</v>
      </c>
      <c r="AI17" s="210">
        <v>2154</v>
      </c>
      <c r="AJ17" s="337"/>
      <c r="AK17" s="345">
        <f>AL17/AL$33</f>
        <v>2.7100271002710029E-2</v>
      </c>
      <c r="AL17" s="78">
        <v>1500</v>
      </c>
      <c r="AM17" s="145"/>
    </row>
    <row r="18" spans="4:39" ht="16.2" customHeight="1" x14ac:dyDescent="0.25">
      <c r="D18" s="109" t="s">
        <v>11</v>
      </c>
      <c r="E18" s="23">
        <f>F18/F33</f>
        <v>9.2850510677808723E-2</v>
      </c>
      <c r="F18" s="195">
        <v>10000</v>
      </c>
      <c r="G18" s="17">
        <f>H18/H33</f>
        <v>1.8088532868590065E-2</v>
      </c>
      <c r="H18" s="195">
        <v>2796.54</v>
      </c>
      <c r="I18" s="17">
        <f>J18/J33</f>
        <v>4.2095641297026844E-2</v>
      </c>
      <c r="J18" s="196">
        <v>7000</v>
      </c>
      <c r="K18" s="178">
        <f>L18/L33</f>
        <v>5.4080604985916401E-2</v>
      </c>
      <c r="L18" s="196">
        <v>10037.879999999999</v>
      </c>
      <c r="M18" s="25">
        <f>N18/N33</f>
        <v>4.2265426880811495E-2</v>
      </c>
      <c r="N18" s="30">
        <v>5000</v>
      </c>
      <c r="O18" s="30"/>
      <c r="P18" s="208">
        <v>5443</v>
      </c>
      <c r="Q18" s="208"/>
      <c r="R18" s="208">
        <v>6000</v>
      </c>
      <c r="S18" s="178">
        <f>T18/T33</f>
        <v>5.1181102362204724E-2</v>
      </c>
      <c r="T18" s="208">
        <v>9490</v>
      </c>
      <c r="U18" s="184">
        <f t="shared" si="6"/>
        <v>7.5837435298964723E-2</v>
      </c>
      <c r="V18" s="208">
        <v>8000</v>
      </c>
      <c r="W18" s="206">
        <v>9487</v>
      </c>
      <c r="X18" s="184">
        <f t="shared" si="7"/>
        <v>5.7590570740928958E-2</v>
      </c>
      <c r="Y18" s="211">
        <v>9000</v>
      </c>
      <c r="Z18" s="211">
        <v>10587.53</v>
      </c>
      <c r="AA18" s="210">
        <v>9800</v>
      </c>
      <c r="AB18" s="304">
        <f t="shared" si="8"/>
        <v>0.19395009772634542</v>
      </c>
      <c r="AC18" s="210">
        <v>23492</v>
      </c>
      <c r="AD18" s="411">
        <f t="shared" si="9"/>
        <v>0.14297872340425533</v>
      </c>
      <c r="AE18" s="210">
        <v>8400</v>
      </c>
      <c r="AF18" s="410">
        <f t="shared" ref="AF18:AF33" si="10">(AG18-AE18)/AE18</f>
        <v>0</v>
      </c>
      <c r="AG18" s="210">
        <v>8400</v>
      </c>
      <c r="AH18" s="422">
        <f>AI18/AI33</f>
        <v>0.19725536969372784</v>
      </c>
      <c r="AI18" s="210">
        <v>8024.38</v>
      </c>
      <c r="AJ18" s="337"/>
      <c r="AK18" s="345">
        <f t="shared" ref="AK18:AK27" si="11">AL18/AL$33</f>
        <v>0.13550135501355012</v>
      </c>
      <c r="AL18" s="78">
        <v>7500</v>
      </c>
      <c r="AM18" s="145"/>
    </row>
    <row r="19" spans="4:39" ht="16.2" customHeight="1" x14ac:dyDescent="0.25">
      <c r="D19" s="54" t="s">
        <v>162</v>
      </c>
      <c r="E19" s="23">
        <f>F19/F33</f>
        <v>0.17641597028783659</v>
      </c>
      <c r="F19" s="195">
        <v>19000</v>
      </c>
      <c r="G19" s="17">
        <f>H19/H33</f>
        <v>0.14491097580821891</v>
      </c>
      <c r="H19" s="195">
        <v>22403.66</v>
      </c>
      <c r="I19" s="17">
        <f>J19/J33</f>
        <v>6.0136630424324065E-2</v>
      </c>
      <c r="J19" s="196">
        <v>10000</v>
      </c>
      <c r="K19" s="178">
        <f>L19/L33</f>
        <v>5.3847104145092486E-2</v>
      </c>
      <c r="L19" s="196">
        <v>9994.5400000000009</v>
      </c>
      <c r="M19" s="25">
        <f>N19/N33</f>
        <v>7.6077768385460695E-2</v>
      </c>
      <c r="N19" s="30">
        <v>9000</v>
      </c>
      <c r="O19" s="30"/>
      <c r="P19" s="208">
        <v>3817</v>
      </c>
      <c r="Q19" s="208"/>
      <c r="R19" s="208">
        <v>15000</v>
      </c>
      <c r="S19" s="178">
        <f>T19/T33</f>
        <v>0.16959874878653866</v>
      </c>
      <c r="T19" s="208">
        <v>31447</v>
      </c>
      <c r="U19" s="184">
        <f t="shared" si="6"/>
        <v>0.14030389172265609</v>
      </c>
      <c r="V19" s="208">
        <v>17000</v>
      </c>
      <c r="W19" s="206">
        <v>17551.53</v>
      </c>
      <c r="X19" s="184">
        <f t="shared" si="7"/>
        <v>0.14661008310533788</v>
      </c>
      <c r="Y19" s="211">
        <v>20000</v>
      </c>
      <c r="Z19" s="211">
        <v>26953</v>
      </c>
      <c r="AA19" s="210">
        <v>25000</v>
      </c>
      <c r="AB19" s="304">
        <f t="shared" si="8"/>
        <v>8.0760252680023459E-2</v>
      </c>
      <c r="AC19" s="210">
        <v>9782</v>
      </c>
      <c r="AD19" s="411">
        <f t="shared" si="9"/>
        <v>0.25531914893617019</v>
      </c>
      <c r="AE19" s="210">
        <v>15000</v>
      </c>
      <c r="AF19" s="410">
        <f t="shared" si="10"/>
        <v>0.02</v>
      </c>
      <c r="AG19" s="210">
        <v>15300</v>
      </c>
      <c r="AH19" s="422">
        <f>AI19/AI33</f>
        <v>0.37599040908393672</v>
      </c>
      <c r="AI19" s="210">
        <v>15295.35</v>
      </c>
      <c r="AJ19" s="337"/>
      <c r="AK19" s="345">
        <f t="shared" si="11"/>
        <v>0.18066847335140018</v>
      </c>
      <c r="AL19" s="78">
        <v>10000</v>
      </c>
      <c r="AM19" s="145"/>
    </row>
    <row r="20" spans="4:39" ht="16.2" customHeight="1" x14ac:dyDescent="0.25">
      <c r="D20" s="54" t="s">
        <v>54</v>
      </c>
      <c r="E20" s="23">
        <f>F20/F33</f>
        <v>0.2785515320334262</v>
      </c>
      <c r="F20" s="195">
        <v>30000</v>
      </c>
      <c r="G20" s="17">
        <f>H20/H33</f>
        <v>0.13482086884258074</v>
      </c>
      <c r="H20" s="195">
        <v>20843.7</v>
      </c>
      <c r="I20" s="17">
        <f>J20/J33</f>
        <v>0.54536707399211004</v>
      </c>
      <c r="J20" s="196">
        <v>90688</v>
      </c>
      <c r="K20" s="178">
        <f>L20/L33</f>
        <v>0.49881016397803973</v>
      </c>
      <c r="L20" s="196">
        <v>92583.96</v>
      </c>
      <c r="M20" s="25">
        <f>N20/N33</f>
        <v>0.48436179205409974</v>
      </c>
      <c r="N20" s="30">
        <v>57300</v>
      </c>
      <c r="O20" s="30"/>
      <c r="P20" s="208">
        <v>60321</v>
      </c>
      <c r="Q20" s="208"/>
      <c r="R20" s="208">
        <v>100000</v>
      </c>
      <c r="S20" s="178">
        <f>T20/T33</f>
        <v>0.46746845000539317</v>
      </c>
      <c r="T20" s="208">
        <v>86678</v>
      </c>
      <c r="U20" s="184">
        <f t="shared" si="6"/>
        <v>0.35243183803739403</v>
      </c>
      <c r="V20" s="208">
        <v>100000</v>
      </c>
      <c r="W20" s="211">
        <v>44088</v>
      </c>
      <c r="X20" s="184">
        <f t="shared" si="7"/>
        <v>0.56346362282528561</v>
      </c>
      <c r="Y20" s="211">
        <v>103000</v>
      </c>
      <c r="Z20" s="211">
        <v>103587.93</v>
      </c>
      <c r="AA20" s="210">
        <v>102000</v>
      </c>
      <c r="AB20" s="304">
        <f t="shared" si="8"/>
        <v>0.14045943353559998</v>
      </c>
      <c r="AC20" s="210">
        <v>17013</v>
      </c>
      <c r="AD20" s="411">
        <f t="shared" si="9"/>
        <v>8.5106382978723402E-2</v>
      </c>
      <c r="AE20" s="210">
        <v>5000</v>
      </c>
      <c r="AF20" s="410">
        <f t="shared" si="10"/>
        <v>-0.95</v>
      </c>
      <c r="AG20" s="210">
        <v>250</v>
      </c>
      <c r="AH20" s="422">
        <f t="shared" ref="AH20:AH25" si="12">AI20/AI36</f>
        <v>1.7147347784312747E-2</v>
      </c>
      <c r="AI20" s="210">
        <v>247</v>
      </c>
      <c r="AJ20" s="337"/>
      <c r="AK20" s="345"/>
      <c r="AL20" s="78">
        <v>0</v>
      </c>
      <c r="AM20" s="88"/>
    </row>
    <row r="21" spans="4:39" ht="16.2" customHeight="1" x14ac:dyDescent="0.25">
      <c r="D21" s="110" t="s">
        <v>182</v>
      </c>
      <c r="E21" s="23">
        <f>F21/F33</f>
        <v>2.7855153203342618E-2</v>
      </c>
      <c r="F21" s="195">
        <v>3000</v>
      </c>
      <c r="G21" s="17">
        <f>H21/H33</f>
        <v>1.2286960686124169E-2</v>
      </c>
      <c r="H21" s="195">
        <v>1899.6</v>
      </c>
      <c r="I21" s="17">
        <f>J21/J37</f>
        <v>1.5723270440251572E-2</v>
      </c>
      <c r="J21" s="196">
        <v>2500</v>
      </c>
      <c r="K21" s="178">
        <f>L21/L33</f>
        <v>1.3259281133126674E-2</v>
      </c>
      <c r="L21" s="196">
        <v>2461.0500000000002</v>
      </c>
      <c r="M21" s="25">
        <f>N21/N37</f>
        <v>1.524390243902439E-2</v>
      </c>
      <c r="N21" s="30">
        <v>2500</v>
      </c>
      <c r="O21" s="30"/>
      <c r="P21" s="208">
        <v>3493</v>
      </c>
      <c r="Q21" s="208"/>
      <c r="R21" s="208">
        <f>N21</f>
        <v>2500</v>
      </c>
      <c r="S21" s="178">
        <f>T21/$T37</f>
        <v>1.5892911469425008E-2</v>
      </c>
      <c r="T21" s="208">
        <v>2612</v>
      </c>
      <c r="U21" s="184">
        <f t="shared" si="6"/>
        <v>2.1719227543721638E-2</v>
      </c>
      <c r="V21" s="208">
        <v>2500</v>
      </c>
      <c r="W21" s="206">
        <v>2717</v>
      </c>
      <c r="X21" s="184">
        <f t="shared" si="7"/>
        <v>1.5480736709004253E-2</v>
      </c>
      <c r="Y21" s="211">
        <v>2500</v>
      </c>
      <c r="Z21" s="211">
        <v>2846</v>
      </c>
      <c r="AA21" s="210">
        <v>2700</v>
      </c>
      <c r="AB21" s="304">
        <f t="shared" si="8"/>
        <v>2.4338706287130356E-2</v>
      </c>
      <c r="AC21" s="210">
        <v>2948</v>
      </c>
      <c r="AD21" s="411">
        <f t="shared" si="9"/>
        <v>8.5106382978723402E-2</v>
      </c>
      <c r="AE21" s="210">
        <v>5000</v>
      </c>
      <c r="AF21" s="410">
        <f t="shared" si="10"/>
        <v>-0.28999999999999998</v>
      </c>
      <c r="AG21" s="210">
        <v>3550</v>
      </c>
      <c r="AH21" s="422">
        <f t="shared" si="12"/>
        <v>2.240968013645547E-2</v>
      </c>
      <c r="AI21" s="210">
        <v>5195.75</v>
      </c>
      <c r="AJ21" s="337"/>
      <c r="AK21" s="345">
        <f t="shared" si="11"/>
        <v>0.13550135501355012</v>
      </c>
      <c r="AL21" s="78">
        <v>7500</v>
      </c>
      <c r="AM21" s="88"/>
    </row>
    <row r="22" spans="4:39" ht="16.2" customHeight="1" x14ac:dyDescent="0.25">
      <c r="D22" s="110" t="s">
        <v>203</v>
      </c>
      <c r="E22" s="23">
        <f>F22/F33</f>
        <v>3.7140204271123488E-2</v>
      </c>
      <c r="F22" s="195">
        <v>4000</v>
      </c>
      <c r="G22" s="17">
        <f>H22/H33</f>
        <v>1.4761299463166674E-2</v>
      </c>
      <c r="H22" s="195">
        <v>2282.14</v>
      </c>
      <c r="I22" s="17"/>
      <c r="J22" s="196"/>
      <c r="K22" s="178">
        <f>L22/L33</f>
        <v>5.3161579295382382E-3</v>
      </c>
      <c r="L22" s="196">
        <v>986.73</v>
      </c>
      <c r="M22" s="25"/>
      <c r="N22" s="30"/>
      <c r="O22" s="30"/>
      <c r="P22" s="208">
        <v>100</v>
      </c>
      <c r="Q22" s="208"/>
      <c r="R22" s="208"/>
      <c r="S22" s="178">
        <f>T22/$T38</f>
        <v>0.15771428571428572</v>
      </c>
      <c r="T22" s="208">
        <v>552</v>
      </c>
      <c r="U22" s="184">
        <f t="shared" si="6"/>
        <v>5.5157405245373319E-4</v>
      </c>
      <c r="V22" s="208"/>
      <c r="W22" s="206">
        <v>69</v>
      </c>
      <c r="X22" s="184">
        <f t="shared" si="7"/>
        <v>1.1407007497441545E-2</v>
      </c>
      <c r="Y22" s="211"/>
      <c r="Z22" s="211">
        <v>2097.08</v>
      </c>
      <c r="AA22" s="210"/>
      <c r="AB22" s="304">
        <f t="shared" si="8"/>
        <v>4.6311241196414187E-3</v>
      </c>
      <c r="AC22" s="210">
        <v>560.94000000000005</v>
      </c>
      <c r="AD22" s="411">
        <f t="shared" si="9"/>
        <v>8.5106382978723406E-3</v>
      </c>
      <c r="AE22" s="210">
        <v>500</v>
      </c>
      <c r="AF22" s="410">
        <f t="shared" si="10"/>
        <v>0</v>
      </c>
      <c r="AG22" s="210">
        <v>500</v>
      </c>
      <c r="AH22" s="422">
        <f>AI22/AI33</f>
        <v>1.4446354193297173E-2</v>
      </c>
      <c r="AI22" s="210">
        <v>587.67999999999995</v>
      </c>
      <c r="AJ22" s="337"/>
      <c r="AK22" s="345">
        <f t="shared" si="11"/>
        <v>9.0334236675700084E-3</v>
      </c>
      <c r="AL22" s="78">
        <v>500</v>
      </c>
      <c r="AM22" s="88"/>
    </row>
    <row r="23" spans="4:39" ht="16.2" customHeight="1" x14ac:dyDescent="0.25">
      <c r="D23" s="110" t="s">
        <v>12</v>
      </c>
      <c r="E23" s="23">
        <f>F23/F33</f>
        <v>0.18570102135561745</v>
      </c>
      <c r="F23" s="195">
        <v>20000</v>
      </c>
      <c r="G23" s="17">
        <f>H23/H33</f>
        <v>8.2704970902231348E-2</v>
      </c>
      <c r="H23" s="195">
        <v>12786.43</v>
      </c>
      <c r="I23" s="17">
        <f>J23/J39</f>
        <v>0.45454545454545453</v>
      </c>
      <c r="J23" s="196">
        <v>5000</v>
      </c>
      <c r="K23" s="178">
        <f>L23/L33</f>
        <v>2.9717857819969558E-2</v>
      </c>
      <c r="L23" s="196">
        <v>5515.92</v>
      </c>
      <c r="M23" s="25">
        <f>N23/N39</f>
        <v>0.44444444444444442</v>
      </c>
      <c r="N23" s="30">
        <v>4000</v>
      </c>
      <c r="O23" s="30"/>
      <c r="P23" s="208">
        <v>5275</v>
      </c>
      <c r="Q23" s="208"/>
      <c r="R23" s="208">
        <v>25000</v>
      </c>
      <c r="S23" s="178">
        <f>T23/$T39</f>
        <v>3.0278928751894898</v>
      </c>
      <c r="T23" s="208">
        <v>29961</v>
      </c>
      <c r="U23" s="184">
        <f t="shared" si="6"/>
        <v>0.34508551116485803</v>
      </c>
      <c r="V23" s="208">
        <v>25000</v>
      </c>
      <c r="W23" s="206">
        <v>43169</v>
      </c>
      <c r="X23" s="184">
        <f t="shared" si="7"/>
        <v>0.16320982795059527</v>
      </c>
      <c r="Y23" s="211">
        <v>25000</v>
      </c>
      <c r="Z23" s="211">
        <v>30004.720000000001</v>
      </c>
      <c r="AA23" s="210">
        <v>25000</v>
      </c>
      <c r="AB23" s="304">
        <f t="shared" si="8"/>
        <v>0.46377289246040049</v>
      </c>
      <c r="AC23" s="210">
        <v>56174</v>
      </c>
      <c r="AD23" s="411">
        <f t="shared" si="9"/>
        <v>0.34042553191489361</v>
      </c>
      <c r="AE23" s="210">
        <v>20000</v>
      </c>
      <c r="AF23" s="410">
        <f t="shared" si="10"/>
        <v>-0.82499999999999996</v>
      </c>
      <c r="AG23" s="210">
        <v>3500</v>
      </c>
      <c r="AH23" s="422">
        <f>AI23/AI33</f>
        <v>6.2487463176152697E-2</v>
      </c>
      <c r="AI23" s="210">
        <v>2542</v>
      </c>
      <c r="AJ23" s="337"/>
      <c r="AK23" s="345">
        <f t="shared" si="11"/>
        <v>0.45167118337850043</v>
      </c>
      <c r="AL23" s="78">
        <v>25000</v>
      </c>
      <c r="AM23" s="145"/>
    </row>
    <row r="24" spans="4:39" ht="16.2" hidden="1" customHeight="1" x14ac:dyDescent="0.25">
      <c r="D24" s="301" t="s">
        <v>143</v>
      </c>
      <c r="E24" s="23"/>
      <c r="F24" s="195"/>
      <c r="G24" s="17"/>
      <c r="H24" s="195"/>
      <c r="I24" s="17"/>
      <c r="J24" s="196"/>
      <c r="K24" s="178"/>
      <c r="L24" s="196"/>
      <c r="M24" s="25"/>
      <c r="N24" s="30"/>
      <c r="O24" s="30"/>
      <c r="P24" s="208"/>
      <c r="Q24" s="208"/>
      <c r="R24" s="208"/>
      <c r="S24" s="178"/>
      <c r="T24" s="208"/>
      <c r="U24" s="184"/>
      <c r="V24" s="208"/>
      <c r="X24" s="184"/>
      <c r="Y24" s="211"/>
      <c r="Z24" s="211"/>
      <c r="AA24" s="210"/>
      <c r="AB24" s="304">
        <f t="shared" si="8"/>
        <v>1.1112584349551377E-2</v>
      </c>
      <c r="AC24" s="210">
        <v>1346</v>
      </c>
      <c r="AD24" s="411"/>
      <c r="AE24" s="210"/>
      <c r="AF24" s="410"/>
      <c r="AG24" s="210"/>
      <c r="AH24" s="422">
        <f t="shared" si="12"/>
        <v>0</v>
      </c>
      <c r="AI24" s="210"/>
      <c r="AJ24" s="337"/>
      <c r="AK24" s="345">
        <f t="shared" si="11"/>
        <v>0</v>
      </c>
      <c r="AL24" s="78"/>
      <c r="AM24" s="88"/>
    </row>
    <row r="25" spans="4:39" ht="16.2" hidden="1" customHeight="1" x14ac:dyDescent="0.25">
      <c r="D25" s="300" t="s">
        <v>13</v>
      </c>
      <c r="E25" s="23">
        <f>F25/F33</f>
        <v>4.1782729805013928E-2</v>
      </c>
      <c r="F25" s="195">
        <v>4500</v>
      </c>
      <c r="G25" s="17"/>
      <c r="H25" s="195">
        <v>-4500</v>
      </c>
      <c r="I25" s="17"/>
      <c r="J25" s="196"/>
      <c r="K25" s="178"/>
      <c r="L25" s="196"/>
      <c r="M25" s="25"/>
      <c r="N25" s="30"/>
      <c r="O25" s="30"/>
      <c r="P25" s="208"/>
      <c r="Q25" s="208"/>
      <c r="R25" s="208"/>
      <c r="S25" s="178">
        <f>T25/$T41</f>
        <v>0</v>
      </c>
      <c r="T25" s="208"/>
      <c r="U25" s="184">
        <f>W25/W$33</f>
        <v>0</v>
      </c>
      <c r="V25" s="208"/>
      <c r="X25" s="184">
        <f>Z25/Z$33</f>
        <v>0</v>
      </c>
      <c r="Y25" s="211"/>
      <c r="Z25" s="211"/>
      <c r="AA25" s="210"/>
      <c r="AB25" s="304">
        <f t="shared" si="8"/>
        <v>0</v>
      </c>
      <c r="AC25" s="210"/>
      <c r="AD25" s="411">
        <f>AE25/AE$33</f>
        <v>0</v>
      </c>
      <c r="AE25" s="210"/>
      <c r="AF25" s="410" t="e">
        <f t="shared" si="10"/>
        <v>#DIV/0!</v>
      </c>
      <c r="AG25" s="210"/>
      <c r="AH25" s="422">
        <f t="shared" si="12"/>
        <v>0</v>
      </c>
      <c r="AI25" s="210"/>
      <c r="AJ25" s="337"/>
      <c r="AK25" s="345">
        <f t="shared" si="11"/>
        <v>0</v>
      </c>
      <c r="AL25" s="78"/>
      <c r="AM25" s="88"/>
    </row>
    <row r="26" spans="4:39" ht="16.2" customHeight="1" x14ac:dyDescent="0.25">
      <c r="D26" s="110" t="s">
        <v>205</v>
      </c>
      <c r="E26" s="23"/>
      <c r="F26" s="195"/>
      <c r="G26" s="17"/>
      <c r="H26" s="195"/>
      <c r="I26" s="17"/>
      <c r="J26" s="196"/>
      <c r="K26" s="178"/>
      <c r="L26" s="196"/>
      <c r="M26" s="25"/>
      <c r="N26" s="30"/>
      <c r="O26" s="30"/>
      <c r="P26" s="208"/>
      <c r="Q26" s="208"/>
      <c r="R26" s="208"/>
      <c r="S26" s="178"/>
      <c r="T26" s="208"/>
      <c r="U26" s="184"/>
      <c r="V26" s="208"/>
      <c r="X26" s="184"/>
      <c r="Y26" s="211"/>
      <c r="Z26" s="211"/>
      <c r="AA26" s="210"/>
      <c r="AC26" s="210"/>
      <c r="AD26" s="411"/>
      <c r="AE26" s="210"/>
      <c r="AF26" s="410"/>
      <c r="AG26" s="210"/>
      <c r="AH26" s="422"/>
      <c r="AI26" s="210"/>
      <c r="AJ26" s="337"/>
      <c r="AK26" s="345"/>
      <c r="AL26" s="78">
        <v>2500</v>
      </c>
      <c r="AM26" s="88"/>
    </row>
    <row r="27" spans="4:39" ht="15.75" customHeight="1" x14ac:dyDescent="0.25">
      <c r="D27" s="300" t="s">
        <v>10</v>
      </c>
      <c r="E27" s="23">
        <f>F27/F33</f>
        <v>1.3927576601671309E-2</v>
      </c>
      <c r="F27" s="195">
        <v>1500</v>
      </c>
      <c r="G27" s="17">
        <f>H27/H33</f>
        <v>2.8897190298863701E-2</v>
      </c>
      <c r="H27" s="195">
        <v>4467.59</v>
      </c>
      <c r="I27" s="17"/>
      <c r="J27" s="196"/>
      <c r="K27" s="178">
        <f>L27/L33</f>
        <v>3.2714900914882585E-3</v>
      </c>
      <c r="L27" s="196">
        <v>607.22</v>
      </c>
      <c r="M27" s="25"/>
      <c r="N27" s="30"/>
      <c r="O27" s="30"/>
      <c r="P27" s="208">
        <v>630</v>
      </c>
      <c r="Q27" s="208"/>
      <c r="R27" s="208">
        <v>3500</v>
      </c>
      <c r="S27" s="178">
        <f>T27/T33</f>
        <v>2.0736705856973358E-2</v>
      </c>
      <c r="T27" s="208">
        <v>3845</v>
      </c>
      <c r="U27" s="184">
        <f>W27/W$33</f>
        <v>4.9162035110006649E-2</v>
      </c>
      <c r="V27" s="208">
        <v>5000</v>
      </c>
      <c r="W27" s="206">
        <v>6150</v>
      </c>
      <c r="X27" s="184">
        <f>Z27/Z$33</f>
        <v>1.2891548137856669E-3</v>
      </c>
      <c r="Y27" s="211"/>
      <c r="Z27" s="211">
        <v>237</v>
      </c>
      <c r="AA27" s="211">
        <v>235</v>
      </c>
      <c r="AB27" s="304">
        <f t="shared" si="8"/>
        <v>1.6495500394059177E-2</v>
      </c>
      <c r="AC27" s="211">
        <v>1998</v>
      </c>
      <c r="AD27" s="411">
        <f>AE27/AE$33</f>
        <v>1.4468085106382979E-2</v>
      </c>
      <c r="AE27" s="211">
        <v>850</v>
      </c>
      <c r="AF27" s="410">
        <f t="shared" si="10"/>
        <v>-3.5294117647058823E-2</v>
      </c>
      <c r="AG27" s="211">
        <v>820</v>
      </c>
      <c r="AH27" s="422">
        <f>AI27/AI33</f>
        <v>0.16307703804508142</v>
      </c>
      <c r="AI27" s="211">
        <v>6634</v>
      </c>
      <c r="AJ27" s="337"/>
      <c r="AK27" s="345">
        <f t="shared" si="11"/>
        <v>1.5356820234869015E-2</v>
      </c>
      <c r="AL27" s="78">
        <v>850</v>
      </c>
      <c r="AM27" s="88"/>
    </row>
    <row r="28" spans="4:39" ht="16.2" hidden="1" customHeight="1" x14ac:dyDescent="0.25">
      <c r="D28" s="300" t="s">
        <v>9</v>
      </c>
      <c r="E28" s="23">
        <f>F28/F33</f>
        <v>1.8570102135561744E-2</v>
      </c>
      <c r="F28" s="195">
        <v>2000</v>
      </c>
      <c r="G28" s="17">
        <f>H28/H33</f>
        <v>1.2936366273030291E-2</v>
      </c>
      <c r="H28" s="195">
        <v>2000</v>
      </c>
      <c r="I28" s="17">
        <f>J28/J42</f>
        <v>0.62902877956435266</v>
      </c>
      <c r="J28" s="196">
        <v>2100</v>
      </c>
      <c r="K28" s="178">
        <f>L28/L33</f>
        <v>2.2520385663220775E-5</v>
      </c>
      <c r="L28" s="196">
        <v>4.18</v>
      </c>
      <c r="M28" s="25"/>
      <c r="N28" s="30">
        <v>2000</v>
      </c>
      <c r="O28" s="30"/>
      <c r="P28" s="208">
        <v>335</v>
      </c>
      <c r="Q28" s="208"/>
      <c r="R28" s="208">
        <v>2000</v>
      </c>
      <c r="S28" s="178"/>
      <c r="T28" s="208">
        <v>1461</v>
      </c>
      <c r="U28" s="184"/>
      <c r="V28" s="208">
        <v>2000</v>
      </c>
      <c r="W28" s="206">
        <v>1</v>
      </c>
      <c r="X28" s="184"/>
      <c r="Y28" s="211"/>
      <c r="Z28" s="211"/>
      <c r="AA28" s="210"/>
      <c r="AB28" s="304">
        <f t="shared" si="8"/>
        <v>0</v>
      </c>
      <c r="AC28" s="210"/>
      <c r="AD28" s="411"/>
      <c r="AE28" s="210"/>
      <c r="AF28" s="410" t="e">
        <f t="shared" si="10"/>
        <v>#DIV/0!</v>
      </c>
      <c r="AG28" s="210"/>
      <c r="AH28" s="422" t="e">
        <f>(AI28-AE28)/AE28</f>
        <v>#DIV/0!</v>
      </c>
      <c r="AI28" s="210"/>
      <c r="AJ28" s="337"/>
      <c r="AK28" s="343"/>
      <c r="AL28" s="78"/>
      <c r="AM28" s="88"/>
    </row>
    <row r="29" spans="4:39" ht="16.2" hidden="1" customHeight="1" x14ac:dyDescent="0.25">
      <c r="D29" s="300" t="s">
        <v>53</v>
      </c>
      <c r="E29" s="23">
        <f>F29/F33</f>
        <v>8.8207985143918297E-2</v>
      </c>
      <c r="F29" s="195">
        <v>9500</v>
      </c>
      <c r="G29" s="17">
        <f>H29/H33</f>
        <v>6.9657675288409826E-2</v>
      </c>
      <c r="H29" s="195">
        <v>10769.28</v>
      </c>
      <c r="I29" s="17">
        <f>J29/J33</f>
        <v>3.908880977581064E-2</v>
      </c>
      <c r="J29" s="196">
        <v>6500</v>
      </c>
      <c r="K29" s="178">
        <f>L29/L33</f>
        <v>2.7618774695986916E-2</v>
      </c>
      <c r="L29" s="196">
        <v>5126.3100000000004</v>
      </c>
      <c r="M29" s="25">
        <f>N29/N33</f>
        <v>5.4945054945054944E-2</v>
      </c>
      <c r="N29" s="30">
        <v>6500</v>
      </c>
      <c r="O29" s="30"/>
      <c r="P29" s="208">
        <v>6947</v>
      </c>
      <c r="Q29" s="208"/>
      <c r="R29" s="208">
        <v>10000</v>
      </c>
      <c r="S29" s="178"/>
      <c r="T29" s="208">
        <v>15838</v>
      </c>
      <c r="U29" s="184"/>
      <c r="V29" s="208"/>
      <c r="W29" s="209"/>
      <c r="X29" s="184"/>
      <c r="Y29" s="211"/>
      <c r="Z29" s="211"/>
      <c r="AB29" s="304">
        <f t="shared" si="8"/>
        <v>0</v>
      </c>
      <c r="AC29" s="157"/>
      <c r="AD29" s="411"/>
      <c r="AE29" s="157"/>
      <c r="AF29" s="410" t="e">
        <f t="shared" si="10"/>
        <v>#DIV/0!</v>
      </c>
      <c r="AG29" s="157"/>
      <c r="AH29" s="422" t="e">
        <f>(AI29-AE29)/AE29</f>
        <v>#DIV/0!</v>
      </c>
      <c r="AI29" s="157"/>
      <c r="AJ29" s="337"/>
      <c r="AK29" s="343"/>
      <c r="AL29" s="78"/>
      <c r="AM29" s="88"/>
    </row>
    <row r="30" spans="4:39" ht="16.2" hidden="1" customHeight="1" x14ac:dyDescent="0.25">
      <c r="D30" s="300" t="s">
        <v>41</v>
      </c>
      <c r="E30" s="23"/>
      <c r="F30" s="195"/>
      <c r="G30" s="17">
        <f>H30/H33</f>
        <v>0.22654966672039573</v>
      </c>
      <c r="H30" s="195">
        <v>35025.24</v>
      </c>
      <c r="I30" s="17">
        <f>J30/J33</f>
        <v>0.24054652169729626</v>
      </c>
      <c r="J30" s="196">
        <v>40000</v>
      </c>
      <c r="K30" s="178">
        <f>L30/L33</f>
        <v>0.28946561549264604</v>
      </c>
      <c r="L30" s="196">
        <v>53727.6</v>
      </c>
      <c r="M30" s="25">
        <f>N30/N33</f>
        <v>0.25359256128486896</v>
      </c>
      <c r="N30" s="30">
        <v>30000</v>
      </c>
      <c r="O30" s="30"/>
      <c r="P30" s="208">
        <v>11605.03</v>
      </c>
      <c r="Q30" s="208"/>
      <c r="R30" s="208"/>
      <c r="S30" s="178"/>
      <c r="T30" s="208"/>
      <c r="U30" s="184"/>
      <c r="V30" s="208"/>
      <c r="W30" s="209"/>
      <c r="X30" s="184"/>
      <c r="Y30" s="211"/>
      <c r="Z30" s="211"/>
      <c r="AB30" s="304">
        <f t="shared" si="8"/>
        <v>0</v>
      </c>
      <c r="AC30" s="157"/>
      <c r="AD30" s="411"/>
      <c r="AE30" s="157"/>
      <c r="AF30" s="410" t="e">
        <f t="shared" si="10"/>
        <v>#DIV/0!</v>
      </c>
      <c r="AG30" s="157"/>
      <c r="AH30" s="422" t="e">
        <f>(AI30-AE30)/AE30</f>
        <v>#DIV/0!</v>
      </c>
      <c r="AI30" s="157"/>
      <c r="AJ30" s="337"/>
      <c r="AK30" s="343"/>
      <c r="AL30" s="78"/>
      <c r="AM30" s="88"/>
    </row>
    <row r="31" spans="4:39" ht="16.2" hidden="1" customHeight="1" x14ac:dyDescent="0.25">
      <c r="D31" s="300" t="s">
        <v>33</v>
      </c>
      <c r="E31" s="23">
        <f>F31/F33</f>
        <v>6.4995357474466105E-3</v>
      </c>
      <c r="F31" s="195">
        <v>700</v>
      </c>
      <c r="G31" s="17">
        <f>H31/H33</f>
        <v>8.0580625514705675E-4</v>
      </c>
      <c r="H31" s="195">
        <v>124.58</v>
      </c>
      <c r="I31" s="17"/>
      <c r="J31" s="196"/>
      <c r="K31" s="178"/>
      <c r="L31" s="196"/>
      <c r="M31" s="25">
        <f>N31/N45</f>
        <v>0</v>
      </c>
      <c r="N31" s="30"/>
      <c r="O31" s="30"/>
      <c r="P31" s="208"/>
      <c r="Q31" s="208"/>
      <c r="R31" s="208"/>
      <c r="S31" s="178"/>
      <c r="T31" s="208"/>
      <c r="U31" s="184"/>
      <c r="V31" s="208"/>
      <c r="W31" s="209"/>
      <c r="X31" s="184"/>
      <c r="Y31" s="211"/>
      <c r="Z31" s="211"/>
      <c r="AB31" s="304">
        <f t="shared" si="8"/>
        <v>0</v>
      </c>
      <c r="AC31" s="157"/>
      <c r="AD31" s="411"/>
      <c r="AE31" s="157"/>
      <c r="AF31" s="410" t="e">
        <f t="shared" si="10"/>
        <v>#DIV/0!</v>
      </c>
      <c r="AG31" s="157"/>
      <c r="AH31" s="422" t="e">
        <f>(AI31-AE31)/AE31</f>
        <v>#DIV/0!</v>
      </c>
      <c r="AI31" s="157"/>
      <c r="AJ31" s="337"/>
      <c r="AK31" s="343"/>
      <c r="AL31" s="78"/>
      <c r="AM31" s="88"/>
    </row>
    <row r="32" spans="4:39" ht="15.75" hidden="1" customHeight="1" x14ac:dyDescent="0.25">
      <c r="D32" s="110" t="s">
        <v>72</v>
      </c>
      <c r="E32" s="23"/>
      <c r="F32" s="195"/>
      <c r="G32" s="17"/>
      <c r="H32" s="195"/>
      <c r="I32" s="17"/>
      <c r="J32" s="196"/>
      <c r="K32" s="178"/>
      <c r="L32" s="196"/>
      <c r="M32" s="25"/>
      <c r="N32" s="30"/>
      <c r="O32" s="30"/>
      <c r="P32" s="208"/>
      <c r="Q32" s="208"/>
      <c r="R32" s="208"/>
      <c r="S32" s="178"/>
      <c r="T32" s="208"/>
      <c r="U32" s="184"/>
      <c r="V32" s="208"/>
      <c r="W32" s="209"/>
      <c r="X32" s="184"/>
      <c r="Y32" s="211">
        <v>5500</v>
      </c>
      <c r="Z32" s="211">
        <v>5597</v>
      </c>
      <c r="AA32" s="211">
        <v>100</v>
      </c>
      <c r="AB32" s="304">
        <f t="shared" si="8"/>
        <v>0</v>
      </c>
      <c r="AC32" s="211"/>
      <c r="AD32" s="411"/>
      <c r="AE32" s="211"/>
      <c r="AF32" s="410" t="e">
        <f t="shared" si="10"/>
        <v>#DIV/0!</v>
      </c>
      <c r="AG32" s="211"/>
      <c r="AH32" s="422" t="e">
        <f>(AI32-AE32)/AE32</f>
        <v>#DIV/0!</v>
      </c>
      <c r="AI32" s="211"/>
      <c r="AJ32" s="337"/>
      <c r="AK32" s="343"/>
      <c r="AL32" s="78"/>
      <c r="AM32" s="88"/>
    </row>
    <row r="33" spans="2:41" s="1" customFormat="1" ht="16.2" customHeight="1" x14ac:dyDescent="0.25">
      <c r="D33" s="302" t="s">
        <v>14</v>
      </c>
      <c r="E33" s="35"/>
      <c r="F33" s="197">
        <f>SUM(F17:F31)</f>
        <v>107700</v>
      </c>
      <c r="G33" s="36"/>
      <c r="H33" s="197">
        <f>SUM(H16:H31)</f>
        <v>154602.91999999998</v>
      </c>
      <c r="I33" s="36"/>
      <c r="J33" s="33">
        <f>SUM(J16:J31)</f>
        <v>166288</v>
      </c>
      <c r="K33" s="179"/>
      <c r="L33" s="33">
        <f>SUM(L16:L31)</f>
        <v>185609.61000000002</v>
      </c>
      <c r="M33" s="37"/>
      <c r="N33" s="33">
        <f>SUM(N16:N31)</f>
        <v>118300</v>
      </c>
      <c r="O33" s="33"/>
      <c r="P33" s="216">
        <f>SUM(P17:P30)</f>
        <v>99896.209999999992</v>
      </c>
      <c r="Q33" s="216"/>
      <c r="R33" s="216">
        <f>SUM(R15:R31)</f>
        <v>167500</v>
      </c>
      <c r="S33" s="179"/>
      <c r="T33" s="216">
        <f>SUM(T17:T31)</f>
        <v>185420</v>
      </c>
      <c r="U33" s="185"/>
      <c r="V33" s="216">
        <f>SUM(V15:V31)</f>
        <v>162800</v>
      </c>
      <c r="W33" s="217">
        <f>SUM(W17:W31)</f>
        <v>125096.53</v>
      </c>
      <c r="X33" s="185"/>
      <c r="Y33" s="218">
        <f>SUM(Y17:Y32)</f>
        <v>166800</v>
      </c>
      <c r="Z33" s="218">
        <f>SUM(Z17:Z32)</f>
        <v>183841.37999999998</v>
      </c>
      <c r="AA33" s="219">
        <f>SUM(AA17:AA32)</f>
        <v>173335</v>
      </c>
      <c r="AB33" s="304"/>
      <c r="AC33" s="219">
        <f>SUM(AC17:AC32)</f>
        <v>121123.94</v>
      </c>
      <c r="AD33" s="414"/>
      <c r="AE33" s="219">
        <f>SUM(AE17:AE32)</f>
        <v>58750</v>
      </c>
      <c r="AF33" s="410">
        <f t="shared" si="10"/>
        <v>-0.39880851063829786</v>
      </c>
      <c r="AG33" s="219">
        <f>SUM(AG17:AG27)</f>
        <v>35320</v>
      </c>
      <c r="AH33" s="422"/>
      <c r="AI33" s="219">
        <f>SUM(AI17:AI27)</f>
        <v>40680.160000000003</v>
      </c>
      <c r="AJ33" s="337"/>
      <c r="AK33" s="343"/>
      <c r="AL33" s="79">
        <f>SUM(AL17:AL32)</f>
        <v>55350</v>
      </c>
      <c r="AM33" s="350"/>
    </row>
    <row r="34" spans="2:41" ht="10.5" customHeight="1" x14ac:dyDescent="0.25">
      <c r="D34" s="193"/>
      <c r="E34" s="23"/>
      <c r="F34" s="195"/>
      <c r="G34" s="17"/>
      <c r="H34" s="195"/>
      <c r="I34" s="17"/>
      <c r="J34" s="196"/>
      <c r="K34" s="178"/>
      <c r="L34" s="196"/>
      <c r="M34" s="25"/>
      <c r="N34" s="30"/>
      <c r="O34" s="30"/>
      <c r="P34" s="208"/>
      <c r="Q34" s="208"/>
      <c r="R34" s="208"/>
      <c r="S34" s="178"/>
      <c r="T34" s="208"/>
      <c r="U34" s="184"/>
      <c r="V34" s="208"/>
      <c r="W34" s="209"/>
      <c r="X34" s="184"/>
      <c r="Y34" s="211"/>
      <c r="Z34" s="211"/>
      <c r="AC34" s="157"/>
      <c r="AD34" s="411"/>
      <c r="AE34" s="157"/>
      <c r="AF34" s="412"/>
      <c r="AG34" s="157"/>
      <c r="AH34" s="423"/>
      <c r="AI34" s="157"/>
      <c r="AJ34" s="337"/>
      <c r="AK34" s="343"/>
      <c r="AL34" s="78"/>
      <c r="AM34" s="349"/>
    </row>
    <row r="35" spans="2:41" ht="16.2" customHeight="1" x14ac:dyDescent="0.25">
      <c r="B35" s="2" t="s">
        <v>15</v>
      </c>
      <c r="D35" s="165" t="s">
        <v>15</v>
      </c>
      <c r="E35" s="23"/>
      <c r="F35" s="195"/>
      <c r="G35" s="17"/>
      <c r="H35" s="195"/>
      <c r="I35" s="17"/>
      <c r="J35" s="196"/>
      <c r="K35" s="178"/>
      <c r="L35" s="196"/>
      <c r="M35" s="25"/>
      <c r="N35" s="30"/>
      <c r="O35" s="30"/>
      <c r="P35" s="208"/>
      <c r="Q35" s="208"/>
      <c r="R35" s="208"/>
      <c r="S35" s="178"/>
      <c r="T35" s="208"/>
      <c r="U35" s="184"/>
      <c r="V35" s="208"/>
      <c r="W35" s="209"/>
      <c r="X35" s="184"/>
      <c r="Y35" s="211"/>
      <c r="Z35" s="211"/>
      <c r="AC35" s="157"/>
      <c r="AD35" s="411"/>
      <c r="AE35" s="157"/>
      <c r="AF35" s="412"/>
      <c r="AG35" s="157"/>
      <c r="AH35" s="423"/>
      <c r="AI35" s="157"/>
      <c r="AJ35" s="337"/>
      <c r="AK35" s="343"/>
      <c r="AL35" s="78"/>
      <c r="AM35" s="349"/>
    </row>
    <row r="36" spans="2:41" ht="16.2" customHeight="1" x14ac:dyDescent="0.25">
      <c r="D36" s="300" t="s">
        <v>16</v>
      </c>
      <c r="E36" s="23"/>
      <c r="F36" s="195">
        <v>16587.240000000002</v>
      </c>
      <c r="G36" s="17">
        <f>H36/H50</f>
        <v>8.2026631293574945E-2</v>
      </c>
      <c r="H36" s="195">
        <v>16587.240000000002</v>
      </c>
      <c r="I36" s="17">
        <f>J36/J50</f>
        <v>8.9860653557479214E-2</v>
      </c>
      <c r="J36" s="196">
        <v>19000</v>
      </c>
      <c r="K36" s="178">
        <f>L36/L50</f>
        <v>9.031539622204017E-2</v>
      </c>
      <c r="L36" s="198">
        <v>18587.240000000002</v>
      </c>
      <c r="M36" s="25">
        <f>N36/N50</f>
        <v>8.898109727985247E-2</v>
      </c>
      <c r="N36" s="30">
        <v>19300</v>
      </c>
      <c r="O36" s="30"/>
      <c r="P36" s="208">
        <v>19278</v>
      </c>
      <c r="Q36" s="208"/>
      <c r="R36" s="208">
        <v>19800</v>
      </c>
      <c r="S36" s="178">
        <f>T36/$T50</f>
        <v>8.9704602993615434E-2</v>
      </c>
      <c r="T36" s="208">
        <v>19278</v>
      </c>
      <c r="U36" s="184">
        <f>W36/W$50</f>
        <v>8.7134975955845101E-2</v>
      </c>
      <c r="V36" s="208">
        <v>19278</v>
      </c>
      <c r="W36" s="209">
        <v>19278</v>
      </c>
      <c r="X36" s="184">
        <f>Z36/Z$50</f>
        <v>8.5181879086271242E-2</v>
      </c>
      <c r="Y36" s="211">
        <v>19278</v>
      </c>
      <c r="Z36" s="211">
        <v>19278</v>
      </c>
      <c r="AA36" s="211">
        <v>14405</v>
      </c>
      <c r="AB36" s="304">
        <f>AC36/AC$50</f>
        <v>6.0054541446993008E-2</v>
      </c>
      <c r="AC36" s="211">
        <v>14405</v>
      </c>
      <c r="AD36" s="411">
        <f>AE36/AE$50</f>
        <v>6.050233105128313E-2</v>
      </c>
      <c r="AE36" s="211">
        <v>14405</v>
      </c>
      <c r="AF36" s="410">
        <f>(AG36-AE36)/AE36</f>
        <v>0</v>
      </c>
      <c r="AG36" s="211">
        <v>14405</v>
      </c>
      <c r="AH36" s="337">
        <f>AI36/AI50</f>
        <v>4.8501702796796976E-2</v>
      </c>
      <c r="AI36" s="211">
        <v>14404.56</v>
      </c>
      <c r="AJ36" s="337"/>
      <c r="AK36" s="345">
        <f>AL36/AL$50</f>
        <v>0.1068382407476081</v>
      </c>
      <c r="AL36" s="78">
        <v>14405</v>
      </c>
      <c r="AM36" s="349" t="s">
        <v>177</v>
      </c>
    </row>
    <row r="37" spans="2:41" ht="16.2" customHeight="1" x14ac:dyDescent="0.25">
      <c r="D37" s="300" t="s">
        <v>17</v>
      </c>
      <c r="E37" s="23"/>
      <c r="F37" s="195">
        <v>144000</v>
      </c>
      <c r="G37" s="17">
        <f>H37/H50</f>
        <v>0.74198297340282804</v>
      </c>
      <c r="H37" s="195">
        <v>150042.12</v>
      </c>
      <c r="I37" s="17">
        <f>J37/J50</f>
        <v>0.75199178503364195</v>
      </c>
      <c r="J37" s="196">
        <v>159000</v>
      </c>
      <c r="K37" s="178">
        <f>L37/L50</f>
        <v>0.74919460862869947</v>
      </c>
      <c r="L37" s="196">
        <v>154187</v>
      </c>
      <c r="M37" s="25">
        <f>N37/N50</f>
        <v>0.756108805901337</v>
      </c>
      <c r="N37" s="30">
        <v>164000</v>
      </c>
      <c r="O37" s="30"/>
      <c r="P37" s="208">
        <v>165078</v>
      </c>
      <c r="Q37" s="208"/>
      <c r="R37" s="208">
        <v>174000</v>
      </c>
      <c r="S37" s="178">
        <f>T37/T50</f>
        <v>0.76475523923647137</v>
      </c>
      <c r="T37" s="208">
        <v>164350</v>
      </c>
      <c r="U37" s="184">
        <f t="shared" ref="U37:U48" si="13">W37/W$50</f>
        <v>0.75805349919382747</v>
      </c>
      <c r="V37" s="208">
        <v>180000</v>
      </c>
      <c r="W37" s="209">
        <v>167714</v>
      </c>
      <c r="X37" s="184">
        <f t="shared" ref="X37:X45" si="14">Z37/Z$50</f>
        <v>0.73411597443465493</v>
      </c>
      <c r="Y37" s="211">
        <v>175000</v>
      </c>
      <c r="Z37" s="211">
        <v>166142</v>
      </c>
      <c r="AA37" s="211">
        <v>172500</v>
      </c>
      <c r="AB37" s="304">
        <f t="shared" ref="AB37:AB46" si="15">AC37/AC$50</f>
        <v>0.72880061137649377</v>
      </c>
      <c r="AC37" s="211">
        <v>174813.97</v>
      </c>
      <c r="AD37" s="411">
        <f t="shared" ref="AD37:AD49" si="16">AE37/AE$50</f>
        <v>0.74551640136082997</v>
      </c>
      <c r="AE37" s="211">
        <v>177500</v>
      </c>
      <c r="AF37" s="410">
        <f t="shared" ref="AF37:AF52" si="17">(AG37-AE37)/AE37</f>
        <v>0.3067098591549296</v>
      </c>
      <c r="AG37" s="211">
        <v>231941</v>
      </c>
      <c r="AH37" s="422">
        <f>AI37/AI50</f>
        <v>0.78067375216088331</v>
      </c>
      <c r="AI37" s="211">
        <v>231852.93</v>
      </c>
      <c r="AJ37" s="337"/>
      <c r="AK37" s="345">
        <f t="shared" ref="AK37:AK49" si="18">AL37/AL$50</f>
        <v>0.60075650819550541</v>
      </c>
      <c r="AL37" s="78">
        <v>81000</v>
      </c>
      <c r="AM37" s="351"/>
      <c r="AN37" s="306"/>
      <c r="AO37" s="19"/>
    </row>
    <row r="38" spans="2:41" ht="16.2" customHeight="1" x14ac:dyDescent="0.25">
      <c r="D38" s="300" t="s">
        <v>18</v>
      </c>
      <c r="E38" s="23"/>
      <c r="F38" s="195">
        <v>3500</v>
      </c>
      <c r="G38" s="17">
        <f>H38/H50</f>
        <v>1.6071784799889466E-2</v>
      </c>
      <c r="H38" s="195">
        <v>3250</v>
      </c>
      <c r="I38" s="17">
        <f>J38/J50</f>
        <v>1.6553278286904068E-2</v>
      </c>
      <c r="J38" s="196">
        <v>3500</v>
      </c>
      <c r="K38" s="178">
        <f>L38/L50</f>
        <v>1.5548799494197553E-2</v>
      </c>
      <c r="L38" s="196">
        <v>3200</v>
      </c>
      <c r="M38" s="25">
        <f>N38/N50</f>
        <v>1.6136468418626097E-2</v>
      </c>
      <c r="N38" s="30">
        <v>3500</v>
      </c>
      <c r="O38" s="30"/>
      <c r="P38" s="208">
        <v>3350</v>
      </c>
      <c r="Q38" s="208"/>
      <c r="R38" s="208">
        <v>3350</v>
      </c>
      <c r="S38" s="178">
        <f>T38/$T52</f>
        <v>8.7428885344660659E-3</v>
      </c>
      <c r="T38" s="208">
        <v>3500</v>
      </c>
      <c r="U38" s="184">
        <f t="shared" si="13"/>
        <v>1.581971241028415E-2</v>
      </c>
      <c r="V38" s="208">
        <v>3500</v>
      </c>
      <c r="W38" s="209">
        <v>3500</v>
      </c>
      <c r="X38" s="184">
        <f t="shared" si="14"/>
        <v>1.6238375642807699E-2</v>
      </c>
      <c r="Y38" s="211">
        <v>3500</v>
      </c>
      <c r="Z38" s="211">
        <v>3675</v>
      </c>
      <c r="AA38" s="211">
        <v>3700</v>
      </c>
      <c r="AB38" s="304">
        <f t="shared" si="15"/>
        <v>1.5842225442455636E-2</v>
      </c>
      <c r="AC38" s="211">
        <v>3800</v>
      </c>
      <c r="AD38" s="411">
        <f t="shared" si="16"/>
        <v>1.5960351127724811E-2</v>
      </c>
      <c r="AE38" s="211">
        <v>3800</v>
      </c>
      <c r="AF38" s="410">
        <f t="shared" si="17"/>
        <v>2.6315789473684209E-2</v>
      </c>
      <c r="AG38" s="211">
        <v>3900</v>
      </c>
      <c r="AH38" s="422">
        <f>AI38/AI50</f>
        <v>1.3131719462969241E-2</v>
      </c>
      <c r="AI38" s="211">
        <v>3900</v>
      </c>
      <c r="AJ38" s="337"/>
      <c r="AK38" s="345">
        <f t="shared" si="18"/>
        <v>2.9481569383668322E-2</v>
      </c>
      <c r="AL38" s="78">
        <v>3975</v>
      </c>
      <c r="AM38" s="351"/>
      <c r="AN38" s="313"/>
      <c r="AO38" s="306"/>
    </row>
    <row r="39" spans="2:41" ht="18" customHeight="1" x14ac:dyDescent="0.25">
      <c r="D39" s="303" t="s">
        <v>19</v>
      </c>
      <c r="E39" s="230"/>
      <c r="F39" s="231">
        <v>8000</v>
      </c>
      <c r="G39" s="232">
        <f>H39/H50</f>
        <v>4.6117417789359134E-2</v>
      </c>
      <c r="H39" s="231">
        <v>9325.76</v>
      </c>
      <c r="I39" s="232">
        <f>J39/J52</f>
        <v>2.9121601429690606E-2</v>
      </c>
      <c r="J39" s="233">
        <v>11000</v>
      </c>
      <c r="K39" s="237">
        <f>L39/L50</f>
        <v>5.5625344290507556E-2</v>
      </c>
      <c r="L39" s="233">
        <v>11447.9</v>
      </c>
      <c r="M39" s="234">
        <f>N39/N52</f>
        <v>2.6849642004773269E-2</v>
      </c>
      <c r="N39" s="235">
        <v>9000</v>
      </c>
      <c r="O39" s="235"/>
      <c r="P39" s="236">
        <v>9843</v>
      </c>
      <c r="Q39" s="236"/>
      <c r="R39" s="236">
        <f t="shared" ref="R39:R48" si="19">N39</f>
        <v>9000</v>
      </c>
      <c r="S39" s="237">
        <f>T39/T50</f>
        <v>4.6043523530543869E-2</v>
      </c>
      <c r="T39" s="236">
        <v>9895</v>
      </c>
      <c r="U39" s="238">
        <f t="shared" si="13"/>
        <v>4.17066830058683E-2</v>
      </c>
      <c r="V39" s="236">
        <v>9000</v>
      </c>
      <c r="W39" s="239">
        <v>9227.31</v>
      </c>
      <c r="X39" s="238">
        <f t="shared" si="14"/>
        <v>4.2502567430793815E-2</v>
      </c>
      <c r="Y39" s="240">
        <v>9000</v>
      </c>
      <c r="Z39" s="240">
        <v>9619</v>
      </c>
      <c r="AA39" s="240">
        <v>10500</v>
      </c>
      <c r="AB39" s="304">
        <f t="shared" si="15"/>
        <v>4.5021937104780765E-2</v>
      </c>
      <c r="AC39" s="310">
        <v>10799.2</v>
      </c>
      <c r="AD39" s="411">
        <f t="shared" si="16"/>
        <v>4.2000924020328449E-2</v>
      </c>
      <c r="AE39" s="310">
        <v>10000</v>
      </c>
      <c r="AF39" s="410">
        <f t="shared" si="17"/>
        <v>-0.1</v>
      </c>
      <c r="AG39" s="310">
        <v>9000</v>
      </c>
      <c r="AH39" s="422">
        <f>AI39/AI50</f>
        <v>3.0045306789122532E-2</v>
      </c>
      <c r="AI39" s="310">
        <v>8923.18</v>
      </c>
      <c r="AJ39" s="337"/>
      <c r="AK39" s="345">
        <f t="shared" si="18"/>
        <v>5.5625602610694949E-2</v>
      </c>
      <c r="AL39" s="78">
        <v>7500</v>
      </c>
      <c r="AM39" s="352" t="s">
        <v>201</v>
      </c>
    </row>
    <row r="40" spans="2:41" ht="16.2" customHeight="1" x14ac:dyDescent="0.25">
      <c r="D40" s="300" t="s">
        <v>20</v>
      </c>
      <c r="E40" s="23"/>
      <c r="F40" s="195">
        <v>7500</v>
      </c>
      <c r="G40" s="17">
        <f>H40/H50</f>
        <v>3.9344767674685713E-2</v>
      </c>
      <c r="H40" s="195">
        <v>7956.21</v>
      </c>
      <c r="I40" s="17">
        <f>J40/J50</f>
        <v>1.8918032327890362E-2</v>
      </c>
      <c r="J40" s="196">
        <v>4000</v>
      </c>
      <c r="K40" s="178">
        <f>L40/L50</f>
        <v>2.2016614183799545E-2</v>
      </c>
      <c r="L40" s="196">
        <v>4531.1000000000004</v>
      </c>
      <c r="M40" s="25">
        <f>N40/N50</f>
        <v>3.18118948824343E-2</v>
      </c>
      <c r="N40" s="30">
        <v>6900</v>
      </c>
      <c r="O40" s="30"/>
      <c r="P40" s="208">
        <v>6943</v>
      </c>
      <c r="Q40" s="208"/>
      <c r="R40" s="208">
        <v>7000</v>
      </c>
      <c r="S40" s="178">
        <f>T40/T50</f>
        <v>3.3512426120967852E-2</v>
      </c>
      <c r="T40" s="208">
        <v>7202</v>
      </c>
      <c r="U40" s="184">
        <f t="shared" si="13"/>
        <v>4.6808269063115047E-2</v>
      </c>
      <c r="V40" s="208">
        <v>10300</v>
      </c>
      <c r="W40" s="209">
        <v>10356</v>
      </c>
      <c r="X40" s="184">
        <f t="shared" si="14"/>
        <v>7.2672806584287958E-2</v>
      </c>
      <c r="Y40" s="211">
        <v>16900</v>
      </c>
      <c r="Z40" s="211">
        <v>16447</v>
      </c>
      <c r="AA40" s="211">
        <v>17100</v>
      </c>
      <c r="AB40" s="304">
        <f t="shared" si="15"/>
        <v>6.9930918308355489E-2</v>
      </c>
      <c r="AC40" s="211">
        <v>16774</v>
      </c>
      <c r="AD40" s="411">
        <f t="shared" si="16"/>
        <v>7.1821580074761651E-2</v>
      </c>
      <c r="AE40" s="211">
        <v>17100</v>
      </c>
      <c r="AF40" s="410">
        <f t="shared" si="17"/>
        <v>1.1695906432748537E-2</v>
      </c>
      <c r="AG40" s="211">
        <v>17300</v>
      </c>
      <c r="AH40" s="422">
        <f>AI40/AI50</f>
        <v>7.5860832192080285E-2</v>
      </c>
      <c r="AI40" s="211">
        <v>22529.97</v>
      </c>
      <c r="AJ40" s="337"/>
      <c r="AK40" s="345">
        <f t="shared" si="18"/>
        <v>0.12237632574352889</v>
      </c>
      <c r="AL40" s="78">
        <v>16500</v>
      </c>
      <c r="AM40" s="349"/>
    </row>
    <row r="41" spans="2:41" ht="16.2" customHeight="1" x14ac:dyDescent="0.25">
      <c r="D41" s="300" t="s">
        <v>21</v>
      </c>
      <c r="E41" s="23"/>
      <c r="F41" s="195">
        <v>500</v>
      </c>
      <c r="G41" s="17">
        <f>H41/H50</f>
        <v>5.5125232830710112E-3</v>
      </c>
      <c r="H41" s="195">
        <v>1114.73</v>
      </c>
      <c r="I41" s="17">
        <f>J41/J50</f>
        <v>4.7295080819725905E-3</v>
      </c>
      <c r="J41" s="196">
        <v>1000</v>
      </c>
      <c r="K41" s="178">
        <f>L41/L50</f>
        <v>4.5189670329980024E-3</v>
      </c>
      <c r="L41" s="196">
        <v>930.02</v>
      </c>
      <c r="M41" s="25">
        <f>N41/N50</f>
        <v>4.6104195481788844E-3</v>
      </c>
      <c r="N41" s="30">
        <v>1000</v>
      </c>
      <c r="O41" s="30"/>
      <c r="P41" s="208">
        <v>2270.81</v>
      </c>
      <c r="Q41" s="208"/>
      <c r="R41" s="208">
        <f t="shared" si="19"/>
        <v>1000</v>
      </c>
      <c r="S41" s="178">
        <f>T41/T50</f>
        <v>3.3921908695064657E-3</v>
      </c>
      <c r="T41" s="208">
        <v>729</v>
      </c>
      <c r="U41" s="184">
        <f t="shared" si="13"/>
        <v>1.3017363354748102E-3</v>
      </c>
      <c r="V41" s="208">
        <v>500</v>
      </c>
      <c r="W41" s="209">
        <v>288</v>
      </c>
      <c r="X41" s="184">
        <f t="shared" si="14"/>
        <v>2.2976749208870758E-3</v>
      </c>
      <c r="Y41" s="211">
        <v>500</v>
      </c>
      <c r="Z41" s="211">
        <v>520</v>
      </c>
      <c r="AA41" s="211">
        <v>500</v>
      </c>
      <c r="AB41" s="304">
        <f t="shared" si="15"/>
        <v>1.9886161936977205E-3</v>
      </c>
      <c r="AC41" s="211">
        <v>477</v>
      </c>
      <c r="AD41" s="411">
        <f t="shared" si="16"/>
        <v>2.1000462010164222E-3</v>
      </c>
      <c r="AE41" s="211">
        <v>500</v>
      </c>
      <c r="AF41" s="410">
        <f t="shared" si="17"/>
        <v>0</v>
      </c>
      <c r="AG41" s="211">
        <v>500</v>
      </c>
      <c r="AH41" s="337">
        <f t="shared" ref="AH41" si="20">AI41/AI52</f>
        <v>1.4807313758716067E-3</v>
      </c>
      <c r="AI41" s="211">
        <v>500</v>
      </c>
      <c r="AJ41" s="337"/>
      <c r="AK41" s="345">
        <f t="shared" si="18"/>
        <v>3.7083735073796631E-3</v>
      </c>
      <c r="AL41" s="78">
        <v>500</v>
      </c>
      <c r="AM41" s="349"/>
    </row>
    <row r="42" spans="2:41" ht="16.2" customHeight="1" x14ac:dyDescent="0.25">
      <c r="D42" s="300" t="s">
        <v>22</v>
      </c>
      <c r="E42" s="23"/>
      <c r="F42" s="195">
        <v>3175</v>
      </c>
      <c r="G42" s="17">
        <f>H42/H50</f>
        <v>1.5700897458353555E-2</v>
      </c>
      <c r="H42" s="195">
        <v>3175</v>
      </c>
      <c r="I42" s="17">
        <f>J42/J50</f>
        <v>1.5789368141503855E-2</v>
      </c>
      <c r="J42" s="196">
        <v>3338.48</v>
      </c>
      <c r="K42" s="178">
        <f>L42/L50</f>
        <v>1.6431582585480619E-2</v>
      </c>
      <c r="L42" s="196">
        <v>3381.68</v>
      </c>
      <c r="M42" s="25">
        <f>N42/N50</f>
        <v>1.6136468418626097E-2</v>
      </c>
      <c r="N42" s="30">
        <v>3500</v>
      </c>
      <c r="O42" s="30"/>
      <c r="P42" s="208">
        <v>3557.52</v>
      </c>
      <c r="Q42" s="208"/>
      <c r="R42" s="208">
        <v>3000</v>
      </c>
      <c r="S42" s="178">
        <f>T42/T50</f>
        <v>1.3647868066203654E-2</v>
      </c>
      <c r="T42" s="208">
        <v>2933</v>
      </c>
      <c r="U42" s="184">
        <f t="shared" si="13"/>
        <v>1.3546193741034744E-2</v>
      </c>
      <c r="V42" s="208">
        <v>3000</v>
      </c>
      <c r="W42" s="209">
        <v>2997</v>
      </c>
      <c r="X42" s="184">
        <f t="shared" si="14"/>
        <v>1.3534189005148295E-2</v>
      </c>
      <c r="Y42" s="211">
        <v>3100</v>
      </c>
      <c r="Z42" s="211">
        <v>3063</v>
      </c>
      <c r="AA42" s="211">
        <v>3150</v>
      </c>
      <c r="AB42" s="304">
        <f t="shared" si="15"/>
        <v>1.315321612393356E-2</v>
      </c>
      <c r="AC42" s="211">
        <v>3155</v>
      </c>
      <c r="AD42" s="411">
        <f t="shared" si="16"/>
        <v>1.421731278088118E-2</v>
      </c>
      <c r="AE42" s="211">
        <v>3385</v>
      </c>
      <c r="AF42" s="410">
        <f t="shared" si="17"/>
        <v>0</v>
      </c>
      <c r="AG42" s="211">
        <v>3385</v>
      </c>
      <c r="AH42" s="422">
        <f>AI42/AI50</f>
        <v>1.1396716282231089E-2</v>
      </c>
      <c r="AI42" s="211">
        <v>3384.72</v>
      </c>
      <c r="AJ42" s="337"/>
      <c r="AK42" s="345">
        <f t="shared" si="18"/>
        <v>2.521693985018171E-2</v>
      </c>
      <c r="AL42" s="78">
        <v>3400</v>
      </c>
      <c r="AM42" s="349" t="s">
        <v>204</v>
      </c>
    </row>
    <row r="43" spans="2:41" ht="16.2" customHeight="1" x14ac:dyDescent="0.25">
      <c r="D43" s="300" t="s">
        <v>23</v>
      </c>
      <c r="E43" s="23"/>
      <c r="F43" s="195">
        <v>1000</v>
      </c>
      <c r="G43" s="17">
        <f>H43/H50</f>
        <v>6.5886899932716091E-3</v>
      </c>
      <c r="H43" s="195">
        <v>1332.35</v>
      </c>
      <c r="I43" s="17">
        <f>J43/J50</f>
        <v>5.2024588901698494E-3</v>
      </c>
      <c r="J43" s="196">
        <v>1100</v>
      </c>
      <c r="K43" s="178">
        <f>L43/L50</f>
        <v>6.8278665778895012E-3</v>
      </c>
      <c r="L43" s="196">
        <v>1405.2</v>
      </c>
      <c r="M43" s="25">
        <f>N43/N54</f>
        <v>0.12</v>
      </c>
      <c r="N43" s="30">
        <v>1200</v>
      </c>
      <c r="O43" s="30"/>
      <c r="P43" s="208">
        <v>1305</v>
      </c>
      <c r="Q43" s="208"/>
      <c r="R43" s="208">
        <v>1250</v>
      </c>
      <c r="S43" s="178">
        <f>T43/T50</f>
        <v>6.5440899193952165E-3</v>
      </c>
      <c r="T43" s="208">
        <v>1406.36</v>
      </c>
      <c r="U43" s="184">
        <f t="shared" si="13"/>
        <v>6.1470882508532707E-3</v>
      </c>
      <c r="V43" s="208">
        <v>1500</v>
      </c>
      <c r="W43" s="209">
        <v>1360</v>
      </c>
      <c r="X43" s="184">
        <f t="shared" si="14"/>
        <v>8.0639552511902173E-3</v>
      </c>
      <c r="Y43" s="211">
        <v>1400</v>
      </c>
      <c r="Z43" s="211">
        <v>1825</v>
      </c>
      <c r="AA43" s="211">
        <v>1800</v>
      </c>
      <c r="AB43" s="304">
        <f t="shared" si="15"/>
        <v>9.385017732244625E-3</v>
      </c>
      <c r="AC43" s="211">
        <v>2251.14</v>
      </c>
      <c r="AD43" s="411">
        <f t="shared" si="16"/>
        <v>7.9801755638624055E-3</v>
      </c>
      <c r="AE43" s="211">
        <v>1900</v>
      </c>
      <c r="AF43" s="410">
        <f t="shared" si="17"/>
        <v>-5.2631578947368418E-2</v>
      </c>
      <c r="AG43" s="211">
        <v>1800</v>
      </c>
      <c r="AH43" s="337">
        <f>AI43/AI50</f>
        <v>4.3463297736384505E-3</v>
      </c>
      <c r="AI43" s="211">
        <v>1290.82</v>
      </c>
      <c r="AJ43" s="337"/>
      <c r="AK43" s="345">
        <f t="shared" si="18"/>
        <v>9.6417711191871241E-3</v>
      </c>
      <c r="AL43" s="78">
        <v>1300</v>
      </c>
      <c r="AM43" s="349" t="s">
        <v>148</v>
      </c>
    </row>
    <row r="44" spans="2:41" ht="16.2" customHeight="1" x14ac:dyDescent="0.25">
      <c r="D44" s="300" t="s">
        <v>24</v>
      </c>
      <c r="E44" s="23"/>
      <c r="F44" s="195">
        <v>6500</v>
      </c>
      <c r="G44" s="17">
        <f>H44/H50</f>
        <v>2.6223515305828261E-2</v>
      </c>
      <c r="H44" s="195">
        <v>5302.86</v>
      </c>
      <c r="I44" s="17">
        <f>J44/J50</f>
        <v>2.8377048491835543E-2</v>
      </c>
      <c r="J44" s="196">
        <v>6000</v>
      </c>
      <c r="K44" s="178">
        <f>L44/L50</f>
        <v>3.2703935746140972E-2</v>
      </c>
      <c r="L44" s="196">
        <v>6730.59</v>
      </c>
      <c r="M44" s="25">
        <f>N44/N50</f>
        <v>2.3052097740894423E-2</v>
      </c>
      <c r="N44" s="30">
        <v>5000</v>
      </c>
      <c r="O44" s="30"/>
      <c r="P44" s="208">
        <v>6554</v>
      </c>
      <c r="Q44" s="208"/>
      <c r="R44" s="208">
        <f t="shared" si="19"/>
        <v>5000</v>
      </c>
      <c r="S44" s="178">
        <f>T44/T50</f>
        <v>2.3870972785415868E-2</v>
      </c>
      <c r="T44" s="208">
        <v>5130</v>
      </c>
      <c r="U44" s="184">
        <f t="shared" si="13"/>
        <v>2.2548288090161149E-2</v>
      </c>
      <c r="V44" s="208">
        <v>5000</v>
      </c>
      <c r="W44" s="209">
        <v>4988.6499999999996</v>
      </c>
      <c r="X44" s="184">
        <f t="shared" si="14"/>
        <v>2.4968391504718142E-2</v>
      </c>
      <c r="Y44" s="211">
        <v>5000</v>
      </c>
      <c r="Z44" s="211">
        <v>5650.74</v>
      </c>
      <c r="AA44" s="211">
        <v>5000</v>
      </c>
      <c r="AB44" s="304">
        <f t="shared" si="15"/>
        <v>2.2090857747696629E-2</v>
      </c>
      <c r="AC44" s="211">
        <v>5298.83</v>
      </c>
      <c r="AD44" s="411">
        <f t="shared" si="16"/>
        <v>2.1000462010164225E-2</v>
      </c>
      <c r="AE44" s="211">
        <v>5000</v>
      </c>
      <c r="AF44" s="410">
        <f t="shared" si="17"/>
        <v>0</v>
      </c>
      <c r="AG44" s="211">
        <v>5000</v>
      </c>
      <c r="AH44" s="422">
        <f>AI44/AI50</f>
        <v>1.6679270311428157E-2</v>
      </c>
      <c r="AI44" s="211">
        <v>4953.59</v>
      </c>
      <c r="AJ44" s="337"/>
      <c r="AK44" s="345">
        <f t="shared" si="18"/>
        <v>2.2250241044277981E-2</v>
      </c>
      <c r="AL44" s="78">
        <v>3000</v>
      </c>
      <c r="AM44" s="349" t="s">
        <v>207</v>
      </c>
    </row>
    <row r="45" spans="2:41" ht="16.2" customHeight="1" x14ac:dyDescent="0.25">
      <c r="D45" s="300" t="s">
        <v>25</v>
      </c>
      <c r="E45" s="23"/>
      <c r="F45" s="195">
        <v>2100</v>
      </c>
      <c r="G45" s="17">
        <f>H45/H50</f>
        <v>9.3747957028893717E-3</v>
      </c>
      <c r="H45" s="195">
        <v>1895.75</v>
      </c>
      <c r="I45" s="17">
        <f>J45/J50</f>
        <v>9.459016163945181E-3</v>
      </c>
      <c r="J45" s="196">
        <v>2000</v>
      </c>
      <c r="K45" s="178">
        <f>L45/L50</f>
        <v>1.0429697390721944E-2</v>
      </c>
      <c r="L45" s="196">
        <v>2146.4699999999998</v>
      </c>
      <c r="M45" s="25">
        <f>N45/N50</f>
        <v>9.2208390963577688E-3</v>
      </c>
      <c r="N45" s="30">
        <v>2000</v>
      </c>
      <c r="O45" s="30"/>
      <c r="P45" s="208">
        <v>2344.5100000000002</v>
      </c>
      <c r="Q45" s="208"/>
      <c r="R45" s="208">
        <v>2300</v>
      </c>
      <c r="S45" s="178">
        <f>T45/T50</f>
        <v>9.8555010447389495E-3</v>
      </c>
      <c r="T45" s="208">
        <v>2118</v>
      </c>
      <c r="U45" s="184">
        <f t="shared" si="13"/>
        <v>8.3121288921464438E-3</v>
      </c>
      <c r="V45" s="208">
        <v>2100</v>
      </c>
      <c r="W45" s="209">
        <v>1839</v>
      </c>
      <c r="X45" s="184">
        <f t="shared" si="14"/>
        <v>1.2155584052616049E-2</v>
      </c>
      <c r="Y45" s="211">
        <v>2400</v>
      </c>
      <c r="Z45" s="211">
        <v>2751</v>
      </c>
      <c r="AA45" s="211">
        <v>3700</v>
      </c>
      <c r="AB45" s="304">
        <f t="shared" si="15"/>
        <v>1.5063580061958941E-2</v>
      </c>
      <c r="AC45" s="211">
        <v>3613.23</v>
      </c>
      <c r="AD45" s="411">
        <f t="shared" si="16"/>
        <v>1.4700323407114956E-2</v>
      </c>
      <c r="AE45" s="211">
        <v>3500</v>
      </c>
      <c r="AF45" s="410">
        <f t="shared" si="17"/>
        <v>-0.11428571428571428</v>
      </c>
      <c r="AG45" s="211">
        <v>3100</v>
      </c>
      <c r="AH45" s="422">
        <f>AI45/AI50</f>
        <v>1.1213545631260443E-2</v>
      </c>
      <c r="AI45" s="211">
        <v>3330.32</v>
      </c>
      <c r="AJ45" s="337"/>
      <c r="AK45" s="345">
        <f t="shared" si="18"/>
        <v>1.8541867536898318E-2</v>
      </c>
      <c r="AL45" s="78">
        <v>2500</v>
      </c>
      <c r="AM45" s="349" t="s">
        <v>196</v>
      </c>
    </row>
    <row r="46" spans="2:41" ht="16.2" customHeight="1" x14ac:dyDescent="0.25">
      <c r="D46" s="109" t="s">
        <v>26</v>
      </c>
      <c r="E46" s="23"/>
      <c r="F46" s="195"/>
      <c r="G46" s="17"/>
      <c r="H46" s="195"/>
      <c r="I46" s="17"/>
      <c r="J46" s="196"/>
      <c r="K46" s="178"/>
      <c r="L46" s="196"/>
      <c r="M46" s="25"/>
      <c r="N46" s="30"/>
      <c r="O46" s="30"/>
      <c r="P46" s="208"/>
      <c r="Q46" s="208"/>
      <c r="R46" s="208">
        <f t="shared" si="19"/>
        <v>0</v>
      </c>
      <c r="S46" s="178"/>
      <c r="T46" s="208">
        <v>35</v>
      </c>
      <c r="U46" s="184"/>
      <c r="V46" s="208">
        <v>800</v>
      </c>
      <c r="W46" s="209"/>
      <c r="X46" s="184"/>
      <c r="Y46" s="211">
        <v>500</v>
      </c>
      <c r="Z46" s="211"/>
      <c r="AA46" s="211">
        <v>500</v>
      </c>
      <c r="AB46" s="304">
        <f t="shared" si="15"/>
        <v>1.6329999225815454E-2</v>
      </c>
      <c r="AC46" s="211">
        <v>3917</v>
      </c>
      <c r="AD46" s="411">
        <f t="shared" si="16"/>
        <v>0</v>
      </c>
      <c r="AE46" s="211">
        <v>0</v>
      </c>
      <c r="AF46" s="410"/>
      <c r="AG46" s="211"/>
      <c r="AH46" s="424"/>
      <c r="AI46" s="211">
        <v>0</v>
      </c>
      <c r="AJ46" s="337"/>
      <c r="AK46" s="345"/>
      <c r="AL46" s="78"/>
      <c r="AM46" s="349"/>
    </row>
    <row r="47" spans="2:41" ht="16.2" customHeight="1" x14ac:dyDescent="0.25">
      <c r="D47" s="109" t="s">
        <v>27</v>
      </c>
      <c r="E47" s="23"/>
      <c r="F47" s="195">
        <v>3050</v>
      </c>
      <c r="G47" s="17">
        <f>H47/H50</f>
        <v>7.2003079452870955E-3</v>
      </c>
      <c r="H47" s="195">
        <v>1456.03</v>
      </c>
      <c r="I47" s="17">
        <f>J47/J50</f>
        <v>2.3647540409862952E-3</v>
      </c>
      <c r="J47" s="196">
        <v>500</v>
      </c>
      <c r="K47" s="178">
        <f>L47/L50</f>
        <v>5.4639453222578597E-4</v>
      </c>
      <c r="L47" s="196">
        <v>112.45</v>
      </c>
      <c r="M47" s="25">
        <f>N47/N50</f>
        <v>2.3052097740894422E-3</v>
      </c>
      <c r="N47" s="30">
        <v>500</v>
      </c>
      <c r="O47" s="30"/>
      <c r="P47" s="208">
        <v>0</v>
      </c>
      <c r="Q47" s="208"/>
      <c r="R47" s="208">
        <f t="shared" si="19"/>
        <v>500</v>
      </c>
      <c r="S47" s="178"/>
      <c r="T47" s="208">
        <v>209</v>
      </c>
      <c r="U47" s="184"/>
      <c r="V47" s="208">
        <v>500</v>
      </c>
      <c r="W47" s="209"/>
      <c r="X47" s="184"/>
      <c r="Y47" s="211">
        <v>500</v>
      </c>
      <c r="Z47" s="211">
        <v>545</v>
      </c>
      <c r="AA47" s="211">
        <v>0</v>
      </c>
      <c r="AC47" s="211"/>
      <c r="AD47" s="411">
        <f t="shared" si="16"/>
        <v>2.1000462010164222E-3</v>
      </c>
      <c r="AE47" s="211">
        <v>500</v>
      </c>
      <c r="AF47" s="410"/>
      <c r="AG47" s="211">
        <v>0</v>
      </c>
      <c r="AH47" s="424"/>
      <c r="AI47" s="211">
        <v>0</v>
      </c>
      <c r="AJ47" s="337"/>
      <c r="AK47" s="345"/>
      <c r="AL47" s="78"/>
      <c r="AM47" s="349"/>
    </row>
    <row r="48" spans="2:41" ht="16.2" hidden="1" customHeight="1" x14ac:dyDescent="0.25">
      <c r="D48" s="109" t="s">
        <v>4</v>
      </c>
      <c r="E48" s="23"/>
      <c r="F48" s="195"/>
      <c r="G48" s="17"/>
      <c r="H48" s="195">
        <v>123.44</v>
      </c>
      <c r="I48" s="17"/>
      <c r="J48" s="196"/>
      <c r="K48" s="178"/>
      <c r="L48" s="196"/>
      <c r="M48" s="25"/>
      <c r="N48" s="30"/>
      <c r="O48" s="30"/>
      <c r="P48" s="208"/>
      <c r="Q48" s="208"/>
      <c r="R48" s="208">
        <f t="shared" si="19"/>
        <v>0</v>
      </c>
      <c r="S48" s="178"/>
      <c r="T48" s="208"/>
      <c r="U48" s="184">
        <f t="shared" si="13"/>
        <v>0</v>
      </c>
      <c r="V48" s="208"/>
      <c r="W48" s="220"/>
      <c r="X48" s="179"/>
      <c r="Y48" s="211"/>
      <c r="Z48" s="211"/>
      <c r="AA48" s="211"/>
      <c r="AC48" s="211"/>
      <c r="AD48" s="411">
        <f t="shared" si="16"/>
        <v>0</v>
      </c>
      <c r="AE48" s="211"/>
      <c r="AF48" s="410" t="e">
        <f t="shared" si="17"/>
        <v>#DIV/0!</v>
      </c>
      <c r="AG48" s="211"/>
      <c r="AH48" s="424"/>
      <c r="AI48" s="211"/>
      <c r="AJ48" s="337"/>
      <c r="AK48" s="345">
        <f t="shared" si="18"/>
        <v>0</v>
      </c>
      <c r="AL48" s="78"/>
      <c r="AM48" s="349"/>
    </row>
    <row r="49" spans="1:39" ht="16.2" customHeight="1" x14ac:dyDescent="0.25">
      <c r="D49" s="109" t="s">
        <v>32</v>
      </c>
      <c r="E49" s="23"/>
      <c r="F49" s="195">
        <v>2000</v>
      </c>
      <c r="G49" s="17">
        <f>H49/H50</f>
        <v>3.2452642384392192E-3</v>
      </c>
      <c r="H49" s="195">
        <v>656.25</v>
      </c>
      <c r="I49" s="17">
        <f>J49/J50</f>
        <v>4.7295080819725905E-3</v>
      </c>
      <c r="J49" s="196">
        <v>1000</v>
      </c>
      <c r="K49" s="178">
        <f>L49/L50</f>
        <v>-4.1592066847010072E-3</v>
      </c>
      <c r="L49" s="196">
        <v>-855.98</v>
      </c>
      <c r="M49" s="25">
        <f>N49/N50</f>
        <v>4.6104195481788844E-3</v>
      </c>
      <c r="N49" s="30">
        <v>1000</v>
      </c>
      <c r="O49" s="30"/>
      <c r="P49" s="208">
        <v>2042</v>
      </c>
      <c r="Q49" s="208"/>
      <c r="R49" s="208">
        <v>1000</v>
      </c>
      <c r="S49" s="178"/>
      <c r="T49" s="221">
        <v>-1880</v>
      </c>
      <c r="U49" s="184"/>
      <c r="V49" s="208">
        <v>500</v>
      </c>
      <c r="W49" s="221">
        <v>-305</v>
      </c>
      <c r="X49" s="179"/>
      <c r="Y49" s="211">
        <v>500</v>
      </c>
      <c r="Z49" s="211">
        <v>-3200</v>
      </c>
      <c r="AA49" s="211">
        <v>600</v>
      </c>
      <c r="AB49" s="426">
        <f>AC49/AC50</f>
        <v>2.3384792355742672E-3</v>
      </c>
      <c r="AC49" s="211">
        <v>560.91999999999996</v>
      </c>
      <c r="AD49" s="411">
        <f t="shared" si="16"/>
        <v>2.1000462010164222E-3</v>
      </c>
      <c r="AE49" s="211">
        <v>500</v>
      </c>
      <c r="AF49" s="410">
        <f t="shared" si="17"/>
        <v>-0.8</v>
      </c>
      <c r="AG49" s="211">
        <v>100</v>
      </c>
      <c r="AH49" s="422">
        <f>AI49/AI50</f>
        <v>6.4672708222857133E-3</v>
      </c>
      <c r="AI49" s="211">
        <v>1920.72</v>
      </c>
      <c r="AJ49" s="337"/>
      <c r="AK49" s="345">
        <f t="shared" si="18"/>
        <v>5.5625602610694953E-3</v>
      </c>
      <c r="AL49" s="78">
        <v>750</v>
      </c>
      <c r="AM49" s="349"/>
    </row>
    <row r="50" spans="1:39" s="1" customFormat="1" ht="16.2" customHeight="1" x14ac:dyDescent="0.25">
      <c r="D50" s="38" t="s">
        <v>14</v>
      </c>
      <c r="E50" s="297"/>
      <c r="F50" s="298">
        <f>SUM(F36:F49)</f>
        <v>197912.24</v>
      </c>
      <c r="G50" s="36"/>
      <c r="H50" s="298">
        <f>SUM(H36:H49)</f>
        <v>202217.74</v>
      </c>
      <c r="I50" s="36"/>
      <c r="J50" s="33">
        <f>SUM(J36:J49)</f>
        <v>211438.48</v>
      </c>
      <c r="K50" s="179"/>
      <c r="L50" s="33">
        <f>SUM(L36:L49)</f>
        <v>205803.66999999998</v>
      </c>
      <c r="M50" s="37"/>
      <c r="N50" s="33">
        <f>SUM(N36:N49)</f>
        <v>216900</v>
      </c>
      <c r="O50" s="33"/>
      <c r="P50" s="299">
        <f>SUM(P36:P49)</f>
        <v>222565.84</v>
      </c>
      <c r="Q50" s="299"/>
      <c r="R50" s="216">
        <f>SUM(R36:R49)</f>
        <v>227200</v>
      </c>
      <c r="S50" s="179"/>
      <c r="T50" s="216">
        <f>SUM(T36:T49)</f>
        <v>214905.36</v>
      </c>
      <c r="U50" s="185"/>
      <c r="V50" s="216">
        <f>SUM(V36:V49)</f>
        <v>235978</v>
      </c>
      <c r="W50" s="217">
        <f>SUM(W36:W49)</f>
        <v>221242.96</v>
      </c>
      <c r="X50" s="185"/>
      <c r="Y50" s="220">
        <f>SUM(Y36:Y49)</f>
        <v>237578</v>
      </c>
      <c r="Z50" s="220">
        <f>SUM(Z36:Z49)</f>
        <v>226315.74</v>
      </c>
      <c r="AA50" s="220">
        <f>SUM(AA36:AA49)</f>
        <v>233455</v>
      </c>
      <c r="AB50" s="305"/>
      <c r="AC50" s="220">
        <f>SUM(AC36:AC49)</f>
        <v>239865.29000000004</v>
      </c>
      <c r="AD50" s="415"/>
      <c r="AE50" s="220">
        <f>SUM(AE36:AE49)</f>
        <v>238090</v>
      </c>
      <c r="AF50" s="410">
        <f t="shared" si="17"/>
        <v>0.21983703641480112</v>
      </c>
      <c r="AG50" s="220">
        <f>SUM(AG36:AG49)</f>
        <v>290431</v>
      </c>
      <c r="AH50" s="422"/>
      <c r="AI50" s="220">
        <f>SUM(AI36:AI49)</f>
        <v>296990.81</v>
      </c>
      <c r="AJ50" s="337"/>
      <c r="AK50" s="343"/>
      <c r="AL50" s="79">
        <f>SUM(AL36:AL49)</f>
        <v>134830</v>
      </c>
      <c r="AM50" s="350"/>
    </row>
    <row r="51" spans="1:39" ht="16.2" customHeight="1" x14ac:dyDescent="0.25">
      <c r="E51" s="3"/>
      <c r="F51" s="199"/>
      <c r="G51" s="14"/>
      <c r="H51" s="199"/>
      <c r="I51" s="14"/>
      <c r="J51" s="40"/>
      <c r="L51" s="40"/>
      <c r="M51" s="24"/>
      <c r="N51" s="31"/>
      <c r="O51" s="31"/>
      <c r="R51" s="204"/>
      <c r="S51" s="181"/>
      <c r="T51" s="204"/>
      <c r="V51" s="204">
        <f>R51</f>
        <v>0</v>
      </c>
      <c r="W51" s="209"/>
      <c r="X51" s="184"/>
      <c r="Y51" s="211"/>
      <c r="Z51" s="211"/>
      <c r="AB51" s="410"/>
      <c r="AC51" s="157"/>
      <c r="AD51" s="411"/>
      <c r="AE51" s="157"/>
      <c r="AF51" s="410"/>
      <c r="AG51" s="157"/>
      <c r="AH51" s="423"/>
      <c r="AI51" s="157"/>
      <c r="AJ51" s="337"/>
      <c r="AK51" s="343"/>
      <c r="AL51" s="78"/>
      <c r="AM51" s="88"/>
    </row>
    <row r="52" spans="1:39" ht="16.2" customHeight="1" x14ac:dyDescent="0.25">
      <c r="B52" s="2" t="s">
        <v>28</v>
      </c>
      <c r="D52" s="1" t="s">
        <v>28</v>
      </c>
      <c r="E52" s="6"/>
      <c r="F52" s="200">
        <f>F33+F50</f>
        <v>305612.24</v>
      </c>
      <c r="G52" s="13"/>
      <c r="H52" s="200">
        <f>H33+H50</f>
        <v>356820.66</v>
      </c>
      <c r="I52" s="13"/>
      <c r="J52" s="32">
        <f>J33+J50</f>
        <v>377726.48</v>
      </c>
      <c r="K52" s="243"/>
      <c r="L52" s="32">
        <f>L33+L50</f>
        <v>391413.28</v>
      </c>
      <c r="M52" s="26"/>
      <c r="N52" s="32">
        <f>N33+N50</f>
        <v>335200</v>
      </c>
      <c r="O52" s="32"/>
      <c r="P52" s="222">
        <f>P50+P33</f>
        <v>322462.05</v>
      </c>
      <c r="Q52" s="222"/>
      <c r="R52" s="222">
        <f>R33+R50</f>
        <v>394700</v>
      </c>
      <c r="S52" s="182"/>
      <c r="T52" s="222">
        <f>T50+T33</f>
        <v>400325.36</v>
      </c>
      <c r="U52" s="186"/>
      <c r="V52" s="222">
        <f>V33+V50</f>
        <v>398778</v>
      </c>
      <c r="W52" s="223">
        <f>W50+W33</f>
        <v>346339.49</v>
      </c>
      <c r="X52" s="186"/>
      <c r="Y52" s="224">
        <f>Y33+Y50</f>
        <v>404378</v>
      </c>
      <c r="Z52" s="224">
        <f>Z33+Z50</f>
        <v>410157.12</v>
      </c>
      <c r="AA52" s="224">
        <f>AA33+AA50</f>
        <v>406790</v>
      </c>
      <c r="AB52" s="416"/>
      <c r="AC52" s="224">
        <f>AC33+AC50</f>
        <v>360989.23000000004</v>
      </c>
      <c r="AD52" s="417"/>
      <c r="AE52" s="224">
        <f>AE33+AE50</f>
        <v>296840</v>
      </c>
      <c r="AF52" s="418">
        <f t="shared" si="17"/>
        <v>9.7395903517046217E-2</v>
      </c>
      <c r="AG52" s="224">
        <f>AG50+AG33</f>
        <v>325751</v>
      </c>
      <c r="AH52" s="425">
        <f>(AI52-AE52)/AE52</f>
        <v>0.13755211561784117</v>
      </c>
      <c r="AI52" s="224">
        <f>AI50+AI33</f>
        <v>337670.97</v>
      </c>
      <c r="AJ52" s="338"/>
      <c r="AK52" s="346"/>
      <c r="AL52" s="170">
        <f>AL50+AL33</f>
        <v>190180</v>
      </c>
      <c r="AM52" s="88"/>
    </row>
    <row r="53" spans="1:39" ht="6.75" customHeight="1" x14ac:dyDescent="0.25">
      <c r="E53" s="16"/>
      <c r="F53" s="201"/>
      <c r="G53" s="17"/>
      <c r="H53" s="201"/>
      <c r="I53" s="17"/>
      <c r="J53" s="33"/>
      <c r="K53" s="178"/>
      <c r="L53" s="33"/>
      <c r="M53" s="27"/>
      <c r="N53" s="33"/>
      <c r="O53" s="33"/>
      <c r="R53" s="216"/>
      <c r="S53" s="179"/>
      <c r="T53" s="216"/>
      <c r="V53" s="216"/>
      <c r="Y53" s="211"/>
      <c r="Z53" s="211"/>
      <c r="AB53" s="410"/>
      <c r="AC53" s="157"/>
      <c r="AD53" s="411"/>
      <c r="AE53" s="157"/>
      <c r="AF53" s="412"/>
      <c r="AG53" s="157"/>
      <c r="AH53" s="157"/>
      <c r="AI53" s="157"/>
      <c r="AJ53" s="337"/>
      <c r="AK53" s="343"/>
      <c r="AL53" s="78"/>
      <c r="AM53" s="88"/>
    </row>
    <row r="54" spans="1:39" ht="13.2" x14ac:dyDescent="0.25">
      <c r="D54" s="1" t="s">
        <v>48</v>
      </c>
      <c r="E54" s="16"/>
      <c r="F54" s="201"/>
      <c r="G54" s="17"/>
      <c r="H54" s="201"/>
      <c r="I54" s="17"/>
      <c r="J54" s="33"/>
      <c r="K54" s="178"/>
      <c r="L54" s="33"/>
      <c r="M54" s="27"/>
      <c r="N54" s="189">
        <v>10000</v>
      </c>
      <c r="O54" s="189"/>
      <c r="P54" s="216"/>
      <c r="Q54" s="216"/>
      <c r="R54" s="225"/>
      <c r="S54" s="179"/>
      <c r="T54" s="225"/>
      <c r="U54" s="184"/>
      <c r="V54" s="225"/>
      <c r="W54" s="209"/>
      <c r="X54" s="184"/>
      <c r="Y54" s="221"/>
      <c r="Z54" s="211"/>
      <c r="AB54" s="410"/>
      <c r="AC54" s="157"/>
      <c r="AD54" s="411"/>
      <c r="AE54" s="157"/>
      <c r="AF54" s="412"/>
      <c r="AG54" s="157"/>
      <c r="AH54" s="157"/>
      <c r="AI54" s="157"/>
      <c r="AJ54" s="337"/>
      <c r="AK54" s="343"/>
      <c r="AL54" s="78"/>
      <c r="AM54" s="88"/>
    </row>
    <row r="55" spans="1:39" ht="4.5" customHeight="1" x14ac:dyDescent="0.25">
      <c r="E55" s="16"/>
      <c r="F55" s="201"/>
      <c r="G55" s="17"/>
      <c r="H55" s="201"/>
      <c r="I55" s="17"/>
      <c r="J55" s="33"/>
      <c r="K55" s="178"/>
      <c r="L55" s="33"/>
      <c r="M55" s="27"/>
      <c r="N55" s="33"/>
      <c r="O55" s="33"/>
      <c r="P55" s="208"/>
      <c r="Q55" s="208"/>
      <c r="R55" s="216"/>
      <c r="S55" s="179"/>
      <c r="T55" s="216"/>
      <c r="U55" s="184"/>
      <c r="V55" s="216"/>
      <c r="W55" s="209"/>
      <c r="Y55" s="220"/>
      <c r="Z55" s="220"/>
      <c r="AB55" s="410"/>
      <c r="AC55" s="157"/>
      <c r="AD55" s="411"/>
      <c r="AE55" s="157"/>
      <c r="AF55" s="412"/>
      <c r="AG55" s="157"/>
      <c r="AH55" s="157"/>
      <c r="AI55" s="157"/>
      <c r="AJ55" s="337"/>
      <c r="AK55" s="343"/>
      <c r="AL55" s="78"/>
      <c r="AM55" s="88"/>
    </row>
    <row r="56" spans="1:39" ht="18.75" customHeight="1" thickBot="1" x14ac:dyDescent="0.3">
      <c r="A56" s="1" t="s">
        <v>29</v>
      </c>
      <c r="B56" s="1"/>
      <c r="C56" s="1"/>
      <c r="D56" s="1" t="s">
        <v>29</v>
      </c>
      <c r="E56" s="291"/>
      <c r="F56" s="292">
        <f>F13-F52</f>
        <v>-9782.7399999999907</v>
      </c>
      <c r="G56" s="293"/>
      <c r="H56" s="294">
        <f>H13-H52</f>
        <v>-40742.489999999932</v>
      </c>
      <c r="I56" s="293"/>
      <c r="J56" s="227">
        <f>J13-J52</f>
        <v>-69225.479999999981</v>
      </c>
      <c r="K56" s="295"/>
      <c r="L56" s="227">
        <f>L13-L52</f>
        <v>-43282.239999999991</v>
      </c>
      <c r="M56" s="296"/>
      <c r="N56" s="227">
        <f>N13-(N52+N54)</f>
        <v>-13639</v>
      </c>
      <c r="O56" s="190"/>
      <c r="P56" s="226">
        <f>P13-P52</f>
        <v>12291.340000000026</v>
      </c>
      <c r="Q56" s="226"/>
      <c r="R56" s="227">
        <f>R13-(R52+R54)</f>
        <v>-5000</v>
      </c>
      <c r="S56" s="188"/>
      <c r="T56" s="227">
        <f>T13-T52</f>
        <v>-15366.359999999986</v>
      </c>
      <c r="U56" s="188"/>
      <c r="V56" s="226">
        <f>V13-V52</f>
        <v>3022</v>
      </c>
      <c r="W56" s="228">
        <f>W13-W52</f>
        <v>68294.799999999988</v>
      </c>
      <c r="X56" s="188"/>
      <c r="Y56" s="227">
        <f>Y13-Y52</f>
        <v>-19278</v>
      </c>
      <c r="Z56" s="227">
        <f>Z13-Z52</f>
        <v>-49380.119999999995</v>
      </c>
      <c r="AA56" s="227">
        <f>AA13-AA52</f>
        <v>-11390</v>
      </c>
      <c r="AB56" s="419"/>
      <c r="AC56" s="227">
        <f>AC13-AC52</f>
        <v>-11495.740000000049</v>
      </c>
      <c r="AD56" s="420"/>
      <c r="AE56" s="228">
        <f>AE13-AE52</f>
        <v>43960</v>
      </c>
      <c r="AF56" s="421"/>
      <c r="AG56" s="228">
        <f>AG13-AG52</f>
        <v>-30126</v>
      </c>
      <c r="AH56" s="228"/>
      <c r="AI56" s="227">
        <f>AI13-AI52</f>
        <v>-38328.449999999895</v>
      </c>
      <c r="AJ56" s="339"/>
      <c r="AK56" s="347"/>
      <c r="AL56" s="331">
        <f>AL13-AL52</f>
        <v>58020</v>
      </c>
      <c r="AM56" s="88"/>
    </row>
    <row r="57" spans="1:39" ht="9.75" customHeight="1" thickTop="1" x14ac:dyDescent="0.25">
      <c r="A57" s="1"/>
      <c r="B57" s="1"/>
      <c r="C57" s="1"/>
      <c r="F57" s="199"/>
      <c r="G57" s="14"/>
      <c r="H57" s="19"/>
      <c r="I57" s="12"/>
      <c r="J57" s="40"/>
      <c r="L57" s="40"/>
      <c r="M57" s="24"/>
      <c r="N57" s="18"/>
      <c r="O57" s="18"/>
      <c r="R57" s="229"/>
      <c r="S57" s="181"/>
      <c r="T57" s="229"/>
      <c r="V57" s="229"/>
      <c r="Y57" s="211"/>
      <c r="Z57" s="211"/>
      <c r="AB57" s="410"/>
      <c r="AC57" s="157"/>
      <c r="AD57" s="411"/>
      <c r="AE57" s="157"/>
      <c r="AF57" s="412"/>
      <c r="AG57" s="157"/>
      <c r="AH57" s="157"/>
      <c r="AI57" s="157"/>
      <c r="AL57" s="256"/>
      <c r="AM57" s="88"/>
    </row>
    <row r="58" spans="1:39" ht="17.25" customHeight="1" x14ac:dyDescent="0.25">
      <c r="E58" s="2"/>
      <c r="F58" s="19"/>
      <c r="G58" s="176"/>
      <c r="H58" s="19"/>
      <c r="I58" s="19"/>
      <c r="J58" s="202"/>
      <c r="L58" s="202"/>
      <c r="M58" s="2"/>
      <c r="N58" s="19"/>
      <c r="O58" s="19"/>
      <c r="P58" s="157"/>
      <c r="Q58" s="157"/>
      <c r="S58" s="181"/>
      <c r="V58" s="157"/>
      <c r="Y58" s="211"/>
      <c r="Z58" s="211"/>
      <c r="AL58" s="256"/>
      <c r="AM58" s="88"/>
    </row>
    <row r="59" spans="1:39" ht="15" customHeight="1" x14ac:dyDescent="0.25">
      <c r="D59" s="428"/>
      <c r="E59" s="428"/>
      <c r="F59" s="428"/>
      <c r="G59" s="428"/>
      <c r="H59" s="428"/>
      <c r="I59" s="428"/>
      <c r="J59" s="428"/>
      <c r="K59" s="428"/>
      <c r="L59" s="428"/>
      <c r="M59" s="428"/>
      <c r="N59" s="428"/>
      <c r="O59" s="428"/>
      <c r="P59" s="428"/>
      <c r="Q59" s="428"/>
      <c r="R59" s="428"/>
      <c r="S59" s="428"/>
      <c r="T59" s="428"/>
      <c r="U59" s="428"/>
      <c r="V59" s="428"/>
      <c r="W59" s="428"/>
      <c r="X59" s="428"/>
      <c r="Y59" s="428"/>
      <c r="Z59" s="428"/>
      <c r="AA59" s="428"/>
      <c r="AB59" s="428"/>
      <c r="AC59" s="428"/>
      <c r="AD59" s="428"/>
      <c r="AE59" s="428"/>
      <c r="AF59" s="308"/>
      <c r="AG59" s="309"/>
      <c r="AH59" s="309"/>
      <c r="AI59" s="309"/>
      <c r="AJ59" s="340"/>
      <c r="AK59" s="348"/>
      <c r="AL59" s="332"/>
      <c r="AM59" s="88"/>
    </row>
    <row r="60" spans="1:39" ht="27" customHeight="1" x14ac:dyDescent="0.25">
      <c r="D60" s="428"/>
      <c r="E60" s="428"/>
      <c r="F60" s="428"/>
      <c r="G60" s="428"/>
      <c r="H60" s="428"/>
      <c r="I60" s="428"/>
      <c r="J60" s="428"/>
      <c r="K60" s="428"/>
      <c r="L60" s="428"/>
      <c r="M60" s="428"/>
      <c r="N60" s="428"/>
      <c r="O60" s="428"/>
      <c r="P60" s="428"/>
      <c r="Q60" s="428"/>
      <c r="R60" s="428"/>
      <c r="S60" s="428"/>
      <c r="T60" s="428"/>
      <c r="U60" s="428"/>
      <c r="V60" s="428"/>
      <c r="W60" s="428"/>
      <c r="X60" s="428"/>
      <c r="Y60" s="428"/>
      <c r="Z60" s="428"/>
      <c r="AA60" s="428"/>
      <c r="AB60" s="428"/>
      <c r="AC60" s="428"/>
      <c r="AD60" s="428"/>
      <c r="AE60" s="428"/>
      <c r="AF60" s="308"/>
      <c r="AG60" s="309"/>
      <c r="AH60" s="309"/>
      <c r="AI60" s="309"/>
      <c r="AJ60" s="340"/>
      <c r="AK60" s="348"/>
      <c r="AL60" s="332"/>
      <c r="AM60" s="88"/>
    </row>
    <row r="61" spans="1:39" x14ac:dyDescent="0.25">
      <c r="F61" s="203"/>
      <c r="G61" s="242"/>
      <c r="J61" s="41"/>
      <c r="L61" s="10"/>
      <c r="S61" s="181"/>
      <c r="V61" s="157"/>
      <c r="Y61" s="211"/>
      <c r="Z61" s="211"/>
      <c r="AL61" s="256"/>
      <c r="AM61" s="88"/>
    </row>
    <row r="62" spans="1:39" x14ac:dyDescent="0.25">
      <c r="F62" s="203"/>
      <c r="G62" s="242"/>
      <c r="L62" s="10"/>
      <c r="S62" s="181"/>
      <c r="V62" s="157"/>
      <c r="Y62" s="211"/>
      <c r="Z62" s="211"/>
      <c r="AL62" s="256"/>
      <c r="AM62" s="88"/>
    </row>
    <row r="63" spans="1:39" x14ac:dyDescent="0.25">
      <c r="F63" s="203"/>
      <c r="G63" s="242"/>
      <c r="L63" s="10"/>
      <c r="S63" s="181"/>
      <c r="V63" s="157"/>
      <c r="Y63" s="211"/>
      <c r="Z63" s="211"/>
      <c r="AL63" s="256"/>
      <c r="AM63" s="88"/>
    </row>
    <row r="64" spans="1:39" x14ac:dyDescent="0.25">
      <c r="F64" s="203"/>
      <c r="G64" s="242"/>
      <c r="L64" s="10"/>
      <c r="S64" s="181"/>
      <c r="V64" s="157"/>
      <c r="Y64" s="211"/>
      <c r="Z64" s="211"/>
      <c r="AL64" s="256"/>
      <c r="AM64" s="88"/>
    </row>
    <row r="65" spans="6:39" x14ac:dyDescent="0.25">
      <c r="F65" s="203"/>
      <c r="G65" s="242"/>
      <c r="L65" s="10"/>
      <c r="Y65" s="211"/>
      <c r="Z65" s="211"/>
      <c r="AL65" s="256"/>
      <c r="AM65" s="88"/>
    </row>
    <row r="66" spans="6:39" x14ac:dyDescent="0.25">
      <c r="F66" s="203"/>
      <c r="G66" s="242"/>
      <c r="L66" s="10"/>
      <c r="Y66" s="211"/>
      <c r="Z66" s="211"/>
      <c r="AL66" s="256"/>
      <c r="AM66" s="88"/>
    </row>
    <row r="67" spans="6:39" x14ac:dyDescent="0.25">
      <c r="F67" s="203"/>
      <c r="G67" s="242"/>
      <c r="L67" s="10"/>
      <c r="Y67" s="211"/>
      <c r="Z67" s="211"/>
      <c r="AL67" s="256"/>
      <c r="AM67" s="88"/>
    </row>
    <row r="68" spans="6:39" x14ac:dyDescent="0.25">
      <c r="F68" s="203"/>
      <c r="G68" s="242"/>
      <c r="L68" s="10"/>
      <c r="Y68" s="211"/>
      <c r="Z68" s="211"/>
      <c r="AL68" s="256"/>
      <c r="AM68" s="88"/>
    </row>
    <row r="69" spans="6:39" x14ac:dyDescent="0.25">
      <c r="F69" s="203"/>
      <c r="G69" s="242"/>
      <c r="L69" s="10"/>
      <c r="Y69" s="211"/>
      <c r="Z69" s="211"/>
      <c r="AL69" s="256"/>
      <c r="AM69" s="88"/>
    </row>
    <row r="70" spans="6:39" x14ac:dyDescent="0.25">
      <c r="F70" s="203"/>
      <c r="G70" s="242"/>
      <c r="L70" s="10"/>
      <c r="Y70" s="211"/>
      <c r="Z70" s="211"/>
      <c r="AL70" s="256"/>
      <c r="AM70" s="88"/>
    </row>
    <row r="71" spans="6:39" x14ac:dyDescent="0.25">
      <c r="F71" s="203"/>
      <c r="G71" s="242"/>
      <c r="L71" s="10"/>
      <c r="Y71" s="211"/>
      <c r="Z71" s="211"/>
      <c r="AL71" s="256"/>
      <c r="AM71" s="88"/>
    </row>
    <row r="72" spans="6:39" x14ac:dyDescent="0.25">
      <c r="F72" s="203"/>
      <c r="G72" s="242"/>
      <c r="L72" s="10"/>
      <c r="Y72" s="211"/>
      <c r="Z72" s="211"/>
      <c r="AL72" s="256"/>
      <c r="AM72" s="88"/>
    </row>
    <row r="73" spans="6:39" x14ac:dyDescent="0.25">
      <c r="F73" s="203"/>
      <c r="G73" s="242"/>
      <c r="L73" s="10"/>
      <c r="Y73" s="211"/>
      <c r="Z73" s="211"/>
      <c r="AL73" s="256"/>
      <c r="AM73" s="88"/>
    </row>
    <row r="74" spans="6:39" x14ac:dyDescent="0.25">
      <c r="F74" s="203"/>
      <c r="G74" s="242"/>
      <c r="L74" s="10"/>
      <c r="Y74" s="211"/>
      <c r="Z74" s="211"/>
      <c r="AL74" s="256"/>
      <c r="AM74" s="88"/>
    </row>
    <row r="75" spans="6:39" x14ac:dyDescent="0.25">
      <c r="Y75" s="211"/>
      <c r="Z75" s="211"/>
      <c r="AL75" s="256"/>
      <c r="AM75" s="88"/>
    </row>
    <row r="76" spans="6:39" x14ac:dyDescent="0.25">
      <c r="Y76" s="211"/>
      <c r="Z76" s="211"/>
      <c r="AL76" s="256"/>
      <c r="AM76" s="88"/>
    </row>
    <row r="77" spans="6:39" x14ac:dyDescent="0.25">
      <c r="Y77" s="211"/>
      <c r="Z77" s="211"/>
      <c r="AL77" s="256"/>
    </row>
    <row r="78" spans="6:39" x14ac:dyDescent="0.25">
      <c r="Y78" s="211"/>
      <c r="Z78" s="211"/>
      <c r="AL78" s="256"/>
    </row>
    <row r="79" spans="6:39" x14ac:dyDescent="0.25">
      <c r="Y79" s="211"/>
      <c r="Z79" s="211"/>
      <c r="AL79" s="256"/>
    </row>
    <row r="80" spans="6:39" x14ac:dyDescent="0.25">
      <c r="Y80" s="211"/>
      <c r="Z80" s="211"/>
      <c r="AL80" s="256"/>
    </row>
    <row r="81" spans="25:38" x14ac:dyDescent="0.25">
      <c r="Y81" s="211"/>
      <c r="Z81" s="211"/>
      <c r="AL81" s="256"/>
    </row>
    <row r="82" spans="25:38" x14ac:dyDescent="0.25">
      <c r="Y82" s="211"/>
      <c r="Z82" s="211"/>
      <c r="AL82" s="256"/>
    </row>
    <row r="83" spans="25:38" x14ac:dyDescent="0.25">
      <c r="Y83" s="211"/>
      <c r="Z83" s="211"/>
      <c r="AL83" s="256"/>
    </row>
    <row r="84" spans="25:38" x14ac:dyDescent="0.25">
      <c r="Y84" s="211"/>
      <c r="Z84" s="211"/>
    </row>
    <row r="85" spans="25:38" x14ac:dyDescent="0.25">
      <c r="Y85" s="211"/>
      <c r="Z85" s="211"/>
    </row>
    <row r="86" spans="25:38" x14ac:dyDescent="0.25">
      <c r="Y86" s="211"/>
      <c r="Z86" s="211"/>
    </row>
    <row r="87" spans="25:38" x14ac:dyDescent="0.25">
      <c r="Y87" s="211"/>
      <c r="Z87" s="211"/>
    </row>
    <row r="88" spans="25:38" x14ac:dyDescent="0.25">
      <c r="Y88" s="211"/>
      <c r="Z88" s="211"/>
    </row>
    <row r="89" spans="25:38" x14ac:dyDescent="0.25">
      <c r="Y89" s="211"/>
      <c r="Z89" s="211"/>
    </row>
    <row r="90" spans="25:38" x14ac:dyDescent="0.25">
      <c r="Y90" s="211"/>
      <c r="Z90" s="211"/>
    </row>
    <row r="91" spans="25:38" x14ac:dyDescent="0.25">
      <c r="Y91" s="211"/>
      <c r="Z91" s="211"/>
    </row>
  </sheetData>
  <mergeCells count="6">
    <mergeCell ref="AK2:AL2"/>
    <mergeCell ref="D59:AE60"/>
    <mergeCell ref="S2:T2"/>
    <mergeCell ref="AB2:AC2"/>
    <mergeCell ref="AD2:AE2"/>
    <mergeCell ref="AH2:AI2"/>
  </mergeCells>
  <phoneticPr fontId="5" type="noConversion"/>
  <printOptions horizontalCentered="1"/>
  <pageMargins left="0.43307086614173229" right="0.23622047244094491" top="1.1417322834645669" bottom="0.35433070866141736" header="0.51181102362204722" footer="0.31496062992125984"/>
  <pageSetup scale="72" orientation="portrait" r:id="rId1"/>
  <headerFooter alignWithMargins="0">
    <oddHeader>&amp;C&amp;"Arial,Bold"&amp;14Frontier Duty Free Association
Draft Budget 2018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53"/>
  <sheetViews>
    <sheetView zoomScaleNormal="100" workbookViewId="0">
      <selection activeCell="Q13" sqref="Q13"/>
    </sheetView>
  </sheetViews>
  <sheetFormatPr defaultRowHeight="13.2" x14ac:dyDescent="0.25"/>
  <cols>
    <col min="1" max="1" width="4.109375" customWidth="1"/>
    <col min="2" max="2" width="38.5546875" customWidth="1"/>
    <col min="3" max="3" width="3.33203125" hidden="1" customWidth="1"/>
    <col min="4" max="4" width="11.33203125" hidden="1" customWidth="1"/>
    <col min="5" max="5" width="10.6640625" hidden="1" customWidth="1"/>
    <col min="6" max="6" width="3.44140625" hidden="1" customWidth="1"/>
    <col min="7" max="7" width="9.109375" hidden="1" customWidth="1"/>
    <col min="8" max="8" width="2.6640625" hidden="1" customWidth="1"/>
    <col min="9" max="9" width="10.33203125" hidden="1" customWidth="1"/>
    <col min="10" max="10" width="2.109375" hidden="1" customWidth="1"/>
    <col min="11" max="11" width="11" hidden="1" customWidth="1"/>
    <col min="12" max="12" width="4" hidden="1" customWidth="1"/>
    <col min="13" max="13" width="9.44140625" hidden="1" customWidth="1"/>
    <col min="14" max="14" width="9.44140625" customWidth="1"/>
    <col min="15" max="15" width="4.5546875" customWidth="1"/>
    <col min="16" max="17" width="9.44140625" customWidth="1"/>
    <col min="18" max="18" width="38.88671875" customWidth="1"/>
  </cols>
  <sheetData>
    <row r="2" spans="2:19" ht="42.75" customHeight="1" thickBot="1" x14ac:dyDescent="0.3">
      <c r="B2" s="98" t="s">
        <v>69</v>
      </c>
      <c r="C2" s="99"/>
      <c r="D2" s="100" t="s">
        <v>67</v>
      </c>
      <c r="E2" s="101" t="s">
        <v>68</v>
      </c>
      <c r="F2" s="101"/>
      <c r="G2" s="100" t="s">
        <v>81</v>
      </c>
      <c r="H2" s="99"/>
      <c r="I2" s="132" t="s">
        <v>84</v>
      </c>
      <c r="J2" s="46"/>
      <c r="K2" s="132" t="s">
        <v>128</v>
      </c>
      <c r="L2" s="46"/>
      <c r="M2" s="132" t="s">
        <v>127</v>
      </c>
      <c r="N2" s="132" t="s">
        <v>169</v>
      </c>
      <c r="O2" s="132"/>
      <c r="P2" s="353" t="s">
        <v>188</v>
      </c>
      <c r="Q2" s="353" t="s">
        <v>210</v>
      </c>
      <c r="R2" s="267" t="s">
        <v>83</v>
      </c>
    </row>
    <row r="3" spans="2:19" ht="19.5" customHeight="1" x14ac:dyDescent="0.25">
      <c r="F3" s="72"/>
      <c r="I3" s="72"/>
      <c r="K3" s="72"/>
      <c r="M3" s="72"/>
      <c r="N3" s="72"/>
      <c r="O3" s="72"/>
      <c r="P3" s="354"/>
      <c r="Q3" s="354"/>
    </row>
    <row r="4" spans="2:19" s="1" customFormat="1" ht="16.5" customHeight="1" x14ac:dyDescent="0.25">
      <c r="B4" s="20" t="s">
        <v>63</v>
      </c>
      <c r="C4" s="20"/>
      <c r="D4" s="390">
        <v>6000</v>
      </c>
      <c r="E4" s="390">
        <v>8000</v>
      </c>
      <c r="F4" s="391"/>
      <c r="G4" s="391">
        <v>9000</v>
      </c>
      <c r="H4" s="20"/>
      <c r="I4" s="52">
        <v>9800</v>
      </c>
      <c r="K4" s="82">
        <v>9800</v>
      </c>
      <c r="M4" s="82">
        <v>8500</v>
      </c>
      <c r="N4" s="82"/>
      <c r="O4" s="82"/>
      <c r="P4" s="376">
        <v>7500</v>
      </c>
      <c r="Q4" s="376"/>
    </row>
    <row r="5" spans="2:19" ht="13.95" customHeight="1" x14ac:dyDescent="0.25">
      <c r="D5" s="55"/>
      <c r="E5" s="55"/>
      <c r="F5" s="73"/>
      <c r="I5" s="72"/>
      <c r="K5" s="89"/>
      <c r="M5" s="72"/>
      <c r="N5" s="72"/>
      <c r="O5" s="72"/>
      <c r="P5" s="354"/>
      <c r="Q5" s="354"/>
    </row>
    <row r="6" spans="2:19" ht="13.95" customHeight="1" x14ac:dyDescent="0.25">
      <c r="B6" s="1" t="s">
        <v>62</v>
      </c>
      <c r="D6" s="55"/>
      <c r="E6" s="55"/>
      <c r="F6" s="73"/>
      <c r="I6" s="72"/>
      <c r="K6" s="89"/>
      <c r="M6" s="72"/>
      <c r="N6" s="72"/>
      <c r="O6" s="72"/>
      <c r="P6" s="354"/>
      <c r="Q6" s="354"/>
    </row>
    <row r="7" spans="2:19" ht="13.95" customHeight="1" x14ac:dyDescent="0.25">
      <c r="B7" s="58" t="s">
        <v>65</v>
      </c>
      <c r="C7" s="44"/>
      <c r="D7" s="56">
        <v>4235</v>
      </c>
      <c r="E7" s="56">
        <v>5118</v>
      </c>
      <c r="F7" s="74"/>
      <c r="G7" s="74">
        <v>4425</v>
      </c>
      <c r="I7" s="89">
        <v>4300</v>
      </c>
      <c r="K7" s="89">
        <v>3543</v>
      </c>
      <c r="M7" s="89">
        <v>2800</v>
      </c>
      <c r="N7" s="89">
        <v>2564</v>
      </c>
      <c r="O7" s="89"/>
      <c r="P7" s="355">
        <v>2000</v>
      </c>
      <c r="Q7" s="355">
        <v>2370</v>
      </c>
    </row>
    <row r="8" spans="2:19" ht="13.95" customHeight="1" x14ac:dyDescent="0.25">
      <c r="B8" s="53" t="s">
        <v>140</v>
      </c>
      <c r="C8" s="44"/>
      <c r="D8" s="56">
        <v>1403</v>
      </c>
      <c r="E8" s="56">
        <v>1517</v>
      </c>
      <c r="F8" s="74"/>
      <c r="G8" s="74">
        <v>1627</v>
      </c>
      <c r="I8" s="89">
        <v>1600</v>
      </c>
      <c r="K8" s="89">
        <v>357</v>
      </c>
      <c r="M8" s="89">
        <v>1500</v>
      </c>
      <c r="N8" s="89">
        <v>603.47</v>
      </c>
      <c r="O8" s="89"/>
      <c r="P8" s="355">
        <v>1500</v>
      </c>
      <c r="Q8" s="355"/>
      <c r="R8" s="44"/>
    </row>
    <row r="9" spans="2:19" ht="13.95" customHeight="1" x14ac:dyDescent="0.25">
      <c r="B9" s="54" t="s">
        <v>82</v>
      </c>
      <c r="C9" s="44"/>
      <c r="D9" s="56">
        <v>1430</v>
      </c>
      <c r="E9" s="56">
        <v>1153</v>
      </c>
      <c r="F9" s="74"/>
      <c r="G9" s="74">
        <v>2487</v>
      </c>
      <c r="H9" s="74"/>
      <c r="I9" s="89">
        <v>2300</v>
      </c>
      <c r="K9" s="89">
        <v>2749</v>
      </c>
      <c r="M9" s="89">
        <v>2300</v>
      </c>
      <c r="N9" s="89">
        <v>291</v>
      </c>
      <c r="O9" s="89"/>
      <c r="P9" s="355">
        <v>2000</v>
      </c>
      <c r="Q9" s="355"/>
      <c r="R9" s="44"/>
    </row>
    <row r="10" spans="2:19" ht="13.95" hidden="1" customHeight="1" x14ac:dyDescent="0.25">
      <c r="B10" s="54" t="s">
        <v>66</v>
      </c>
      <c r="C10" s="44"/>
      <c r="D10" s="56">
        <v>1500</v>
      </c>
      <c r="E10" s="56"/>
      <c r="F10" s="74"/>
      <c r="I10" s="89"/>
      <c r="K10" s="89"/>
      <c r="M10" s="89"/>
      <c r="N10" s="89"/>
      <c r="O10" s="89"/>
      <c r="P10" s="355"/>
      <c r="Q10" s="355"/>
    </row>
    <row r="11" spans="2:19" ht="13.95" customHeight="1" x14ac:dyDescent="0.25">
      <c r="B11" s="54" t="s">
        <v>124</v>
      </c>
      <c r="C11" s="44"/>
      <c r="D11" s="56"/>
      <c r="E11" s="56"/>
      <c r="F11" s="74"/>
      <c r="G11" s="55">
        <v>839</v>
      </c>
      <c r="I11" s="89">
        <v>800</v>
      </c>
      <c r="K11" s="89">
        <v>0</v>
      </c>
      <c r="M11" s="89">
        <v>800</v>
      </c>
      <c r="N11" s="89">
        <v>2282.4699999999998</v>
      </c>
      <c r="O11" s="89"/>
      <c r="P11" s="355">
        <v>500</v>
      </c>
      <c r="Q11" s="355"/>
      <c r="R11" s="44"/>
    </row>
    <row r="12" spans="2:19" ht="13.5" customHeight="1" x14ac:dyDescent="0.25">
      <c r="B12" s="59" t="s">
        <v>129</v>
      </c>
      <c r="C12" s="44"/>
      <c r="D12" s="70">
        <v>533.1</v>
      </c>
      <c r="E12" s="70">
        <v>1490</v>
      </c>
      <c r="F12" s="83"/>
      <c r="G12" s="83">
        <v>1048</v>
      </c>
      <c r="I12" s="89">
        <v>700</v>
      </c>
      <c r="K12" s="89">
        <v>270</v>
      </c>
      <c r="M12" s="89">
        <v>900</v>
      </c>
      <c r="N12" s="89">
        <v>1832</v>
      </c>
      <c r="O12" s="89"/>
      <c r="P12" s="355">
        <v>1250</v>
      </c>
      <c r="Q12" s="355"/>
      <c r="R12" s="175" t="s">
        <v>202</v>
      </c>
      <c r="S12" s="44"/>
    </row>
    <row r="13" spans="2:19" ht="13.95" customHeight="1" x14ac:dyDescent="0.25">
      <c r="B13" s="54" t="s">
        <v>64</v>
      </c>
      <c r="C13" s="44"/>
      <c r="D13" s="56">
        <v>388.82</v>
      </c>
      <c r="E13" s="56">
        <v>249</v>
      </c>
      <c r="F13" s="74"/>
      <c r="G13" s="74">
        <v>162</v>
      </c>
      <c r="I13" s="71">
        <v>175</v>
      </c>
      <c r="K13" s="89">
        <v>104.19</v>
      </c>
      <c r="M13" s="89">
        <v>100</v>
      </c>
      <c r="N13" s="89">
        <v>232.99</v>
      </c>
      <c r="O13" s="89"/>
      <c r="P13" s="355">
        <v>150</v>
      </c>
      <c r="Q13" s="355"/>
    </row>
    <row r="14" spans="2:19" ht="18.75" hidden="1" customHeight="1" x14ac:dyDescent="0.25">
      <c r="B14" s="54" t="s">
        <v>130</v>
      </c>
      <c r="C14" s="44"/>
      <c r="D14" s="56"/>
      <c r="E14" s="56"/>
      <c r="F14" s="74"/>
      <c r="G14" s="74"/>
      <c r="I14" s="71"/>
      <c r="K14" s="89">
        <v>16425</v>
      </c>
      <c r="M14" s="89">
        <v>0</v>
      </c>
      <c r="N14" s="89"/>
      <c r="O14" s="89"/>
      <c r="P14" s="355"/>
      <c r="Q14" s="355"/>
    </row>
    <row r="15" spans="2:19" ht="24.6" customHeight="1" thickBot="1" x14ac:dyDescent="0.3">
      <c r="B15" s="20" t="s">
        <v>28</v>
      </c>
      <c r="C15" s="67"/>
      <c r="D15" s="69">
        <f>SUM(D7:D13)</f>
        <v>9489.92</v>
      </c>
      <c r="E15" s="69">
        <f>SUM(E7:E13)</f>
        <v>9527</v>
      </c>
      <c r="F15" s="75"/>
      <c r="G15" s="69">
        <f>SUM(G7:G13)</f>
        <v>10588</v>
      </c>
      <c r="H15" s="68"/>
      <c r="I15" s="134">
        <f>SUM(I7:I13)</f>
        <v>9875</v>
      </c>
      <c r="J15" s="142"/>
      <c r="K15" s="134">
        <f>SUM(K7:K14)</f>
        <v>23448.19</v>
      </c>
      <c r="L15" s="142"/>
      <c r="M15" s="134">
        <f>SUM(M7:M14)</f>
        <v>8400</v>
      </c>
      <c r="N15" s="134">
        <f>SUM(N7:N14)</f>
        <v>7805.93</v>
      </c>
      <c r="O15" s="134"/>
      <c r="P15" s="356">
        <f>SUM(P7:P14)</f>
        <v>7400</v>
      </c>
      <c r="Q15" s="356">
        <f>SUM(Q7:Q14)</f>
        <v>2370</v>
      </c>
    </row>
    <row r="16" spans="2:19" s="44" customFormat="1" ht="15.75" customHeight="1" x14ac:dyDescent="0.25">
      <c r="B16" s="43" t="s">
        <v>29</v>
      </c>
      <c r="C16" s="45"/>
      <c r="D16" s="60">
        <f>D4-D15</f>
        <v>-3489.92</v>
      </c>
      <c r="E16" s="60">
        <f>E4-E15</f>
        <v>-1527</v>
      </c>
      <c r="F16" s="108"/>
      <c r="G16" s="286">
        <f>G4-G15</f>
        <v>-1588</v>
      </c>
      <c r="H16" s="287"/>
      <c r="I16" s="288">
        <f>I4-I15</f>
        <v>-75</v>
      </c>
      <c r="J16" s="287"/>
      <c r="K16" s="288">
        <f>K4-K15</f>
        <v>-13648.189999999999</v>
      </c>
      <c r="L16" s="288"/>
      <c r="M16" s="288">
        <f>M4-M15</f>
        <v>100</v>
      </c>
      <c r="N16" s="288">
        <f>M4-N15</f>
        <v>694.06999999999971</v>
      </c>
      <c r="O16" s="57"/>
      <c r="P16" s="357">
        <f>P4-P15</f>
        <v>100</v>
      </c>
      <c r="Q16" s="357">
        <f>P4-Q7</f>
        <v>5130</v>
      </c>
    </row>
    <row r="17" spans="7:17" x14ac:dyDescent="0.25">
      <c r="G17" s="97"/>
      <c r="H17" s="97"/>
      <c r="I17" s="97"/>
      <c r="J17" s="97"/>
      <c r="K17" s="289"/>
      <c r="L17" s="97"/>
      <c r="M17" s="97"/>
      <c r="N17" s="97"/>
      <c r="O17" s="97"/>
      <c r="P17" s="97"/>
      <c r="Q17" s="97"/>
    </row>
    <row r="18" spans="7:17" x14ac:dyDescent="0.25"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51" ht="6.75" customHeight="1" x14ac:dyDescent="0.25"/>
    <row r="53" ht="4.5" customHeight="1" x14ac:dyDescent="0.25"/>
  </sheetData>
  <printOptions horizontalCentered="1"/>
  <pageMargins left="0.43307086614173229" right="0.23622047244094491" top="1.1417322834645669" bottom="0.35433070866141736" header="0.51181102362204722" footer="0.31496062992125984"/>
  <pageSetup scale="86" orientation="portrait" r:id="rId1"/>
  <headerFooter alignWithMargins="0">
    <oddHeader>&amp;C&amp;"Arial,Bold"&amp;14Frontier Duty Free Association
Draft Budget 2017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22"/>
  <sheetViews>
    <sheetView zoomScaleNormal="100" workbookViewId="0">
      <selection activeCell="F1" sqref="F1:F1048576"/>
    </sheetView>
  </sheetViews>
  <sheetFormatPr defaultRowHeight="13.2" x14ac:dyDescent="0.25"/>
  <cols>
    <col min="1" max="1" width="4.109375" customWidth="1"/>
    <col min="2" max="2" width="34.88671875" customWidth="1"/>
    <col min="3" max="4" width="10.6640625" hidden="1" customWidth="1"/>
    <col min="5" max="5" width="2.5546875" customWidth="1"/>
    <col min="6" max="6" width="9.5546875" style="72" hidden="1" customWidth="1"/>
    <col min="7" max="7" width="10.44140625" style="72" customWidth="1"/>
    <col min="8" max="8" width="2.6640625" style="72" customWidth="1"/>
    <col min="9" max="9" width="9.88671875" style="72" customWidth="1"/>
    <col min="10" max="10" width="27.109375" customWidth="1"/>
  </cols>
  <sheetData>
    <row r="1" spans="2:10" x14ac:dyDescent="0.25">
      <c r="B1" s="44"/>
      <c r="C1" s="44"/>
      <c r="D1" s="44"/>
      <c r="E1" s="44"/>
      <c r="F1" s="306"/>
      <c r="G1" s="314"/>
      <c r="H1" s="314"/>
      <c r="I1" s="314"/>
      <c r="J1" s="44"/>
    </row>
    <row r="2" spans="2:10" ht="15.6" x14ac:dyDescent="0.25">
      <c r="B2" s="250"/>
      <c r="C2" s="250"/>
      <c r="D2" s="250"/>
      <c r="E2" s="250"/>
      <c r="F2" s="250"/>
      <c r="G2" s="250"/>
      <c r="H2" s="250"/>
      <c r="I2" s="250"/>
      <c r="J2" s="250"/>
    </row>
    <row r="3" spans="2:10" ht="35.25" customHeight="1" thickBot="1" x14ac:dyDescent="0.3">
      <c r="B3" s="102" t="s">
        <v>151</v>
      </c>
      <c r="C3" s="100" t="s">
        <v>81</v>
      </c>
      <c r="D3" s="100" t="s">
        <v>128</v>
      </c>
      <c r="E3" s="251"/>
      <c r="F3" s="132" t="s">
        <v>127</v>
      </c>
      <c r="G3" s="132" t="s">
        <v>169</v>
      </c>
      <c r="H3" s="132"/>
      <c r="I3" s="353" t="s">
        <v>188</v>
      </c>
      <c r="J3" s="107" t="s">
        <v>192</v>
      </c>
    </row>
    <row r="4" spans="2:10" ht="28.5" customHeight="1" x14ac:dyDescent="0.25">
      <c r="B4" s="379"/>
      <c r="C4" s="380"/>
      <c r="D4" s="380"/>
      <c r="E4" s="381"/>
      <c r="F4" s="382"/>
      <c r="G4" s="382"/>
      <c r="H4" s="382"/>
      <c r="I4" s="383"/>
      <c r="J4" s="384"/>
    </row>
    <row r="5" spans="2:10" s="44" customFormat="1" ht="21" customHeight="1" x14ac:dyDescent="0.25">
      <c r="B5" s="385" t="s">
        <v>150</v>
      </c>
      <c r="C5" s="386">
        <v>20000</v>
      </c>
      <c r="D5" s="386">
        <v>25000</v>
      </c>
      <c r="E5" s="271"/>
      <c r="F5" s="387">
        <v>15000</v>
      </c>
      <c r="G5" s="388"/>
      <c r="H5" s="388"/>
      <c r="I5" s="389">
        <v>10000</v>
      </c>
      <c r="J5" s="252"/>
    </row>
    <row r="6" spans="2:10" ht="37.5" customHeight="1" x14ac:dyDescent="0.25">
      <c r="B6" s="20" t="s">
        <v>144</v>
      </c>
      <c r="C6" s="20"/>
      <c r="D6" s="20"/>
      <c r="E6" s="244"/>
      <c r="F6" s="315"/>
      <c r="G6" s="316"/>
      <c r="H6" s="316"/>
      <c r="I6" s="358"/>
      <c r="J6" s="175"/>
    </row>
    <row r="7" spans="2:10" x14ac:dyDescent="0.25">
      <c r="B7" s="43" t="s">
        <v>193</v>
      </c>
      <c r="C7" s="81">
        <v>1500</v>
      </c>
      <c r="D7" s="256">
        <v>1400</v>
      </c>
      <c r="E7" s="244"/>
      <c r="F7" s="315">
        <v>1600</v>
      </c>
      <c r="G7" s="317">
        <v>1600</v>
      </c>
      <c r="H7" s="317"/>
      <c r="I7" s="359">
        <v>1800</v>
      </c>
      <c r="J7" s="175"/>
    </row>
    <row r="8" spans="2:10" x14ac:dyDescent="0.25">
      <c r="B8" s="43" t="s">
        <v>155</v>
      </c>
      <c r="C8" s="81">
        <v>6000</v>
      </c>
      <c r="D8" s="256"/>
      <c r="E8" s="244"/>
      <c r="F8" s="315"/>
      <c r="G8" s="317"/>
      <c r="H8" s="317"/>
      <c r="I8" s="359"/>
      <c r="J8" s="175"/>
    </row>
    <row r="9" spans="2:10" ht="16.5" customHeight="1" x14ac:dyDescent="0.25">
      <c r="B9" s="43" t="s">
        <v>145</v>
      </c>
      <c r="C9" s="169">
        <f>SUM(C7:C8)</f>
        <v>7500</v>
      </c>
      <c r="D9" s="106">
        <f>SUM(D7)</f>
        <v>1400</v>
      </c>
      <c r="E9" s="245"/>
      <c r="F9" s="318">
        <f>SUM(F7:F7)</f>
        <v>1600</v>
      </c>
      <c r="G9" s="319">
        <v>1600</v>
      </c>
      <c r="H9" s="319"/>
      <c r="I9" s="360">
        <f>SUM(I7:I8)</f>
        <v>1800</v>
      </c>
      <c r="J9" s="175"/>
    </row>
    <row r="10" spans="2:10" x14ac:dyDescent="0.25">
      <c r="B10" s="43"/>
      <c r="C10" s="256"/>
      <c r="D10" s="44"/>
      <c r="E10" s="244"/>
      <c r="F10" s="315"/>
      <c r="G10" s="317"/>
      <c r="H10" s="317"/>
      <c r="I10" s="359"/>
      <c r="J10" s="175"/>
    </row>
    <row r="11" spans="2:10" ht="29.25" customHeight="1" x14ac:dyDescent="0.25">
      <c r="B11" s="20" t="s">
        <v>101</v>
      </c>
      <c r="C11" s="84"/>
      <c r="D11" s="1"/>
      <c r="E11" s="244"/>
      <c r="F11" s="315"/>
      <c r="G11" s="317"/>
      <c r="H11" s="317"/>
      <c r="I11" s="359"/>
      <c r="J11" s="175"/>
    </row>
    <row r="12" spans="2:10" x14ac:dyDescent="0.25">
      <c r="B12" s="246" t="s">
        <v>146</v>
      </c>
      <c r="C12" s="81">
        <v>2454</v>
      </c>
      <c r="D12" s="254">
        <v>1461</v>
      </c>
      <c r="E12" s="43"/>
      <c r="F12" s="315">
        <v>1500</v>
      </c>
      <c r="G12" s="320">
        <v>1568</v>
      </c>
      <c r="H12" s="320"/>
      <c r="I12" s="361">
        <v>800</v>
      </c>
      <c r="J12" s="175"/>
    </row>
    <row r="13" spans="2:10" x14ac:dyDescent="0.25">
      <c r="B13" s="247" t="s">
        <v>152</v>
      </c>
      <c r="C13" s="261">
        <v>5860</v>
      </c>
      <c r="D13" s="255">
        <v>5418</v>
      </c>
      <c r="E13" s="248"/>
      <c r="F13" s="321">
        <v>2800</v>
      </c>
      <c r="G13" s="320">
        <v>2743</v>
      </c>
      <c r="H13" s="320"/>
      <c r="I13" s="361">
        <v>2800</v>
      </c>
      <c r="J13" s="253"/>
    </row>
    <row r="14" spans="2:10" x14ac:dyDescent="0.25">
      <c r="B14" s="246" t="s">
        <v>153</v>
      </c>
      <c r="C14" s="81">
        <v>4356</v>
      </c>
      <c r="D14" s="254">
        <v>1663</v>
      </c>
      <c r="E14" s="43"/>
      <c r="F14" s="315">
        <v>500</v>
      </c>
      <c r="G14" s="320">
        <v>625</v>
      </c>
      <c r="H14" s="320"/>
      <c r="I14" s="361"/>
      <c r="J14" s="175"/>
    </row>
    <row r="15" spans="2:10" x14ac:dyDescent="0.25">
      <c r="B15" s="246" t="s">
        <v>147</v>
      </c>
      <c r="C15" s="81"/>
      <c r="D15" s="254"/>
      <c r="E15" s="43"/>
      <c r="F15" s="315">
        <v>10000</v>
      </c>
      <c r="G15" s="320">
        <v>10000</v>
      </c>
      <c r="H15" s="320"/>
      <c r="I15" s="361"/>
      <c r="J15" s="175"/>
    </row>
    <row r="16" spans="2:10" x14ac:dyDescent="0.25">
      <c r="B16" s="246" t="s">
        <v>156</v>
      </c>
      <c r="C16" s="81">
        <v>594</v>
      </c>
      <c r="D16" s="254"/>
      <c r="E16" s="43"/>
      <c r="F16" s="315">
        <v>915</v>
      </c>
      <c r="G16" s="320">
        <v>914</v>
      </c>
      <c r="H16" s="320"/>
      <c r="I16" s="361"/>
      <c r="J16" s="175"/>
    </row>
    <row r="17" spans="2:10" x14ac:dyDescent="0.25">
      <c r="B17" s="247" t="s">
        <v>170</v>
      </c>
      <c r="C17" s="81">
        <v>1221</v>
      </c>
      <c r="D17" s="272">
        <v>659</v>
      </c>
      <c r="E17" s="248"/>
      <c r="F17" s="321">
        <v>700</v>
      </c>
      <c r="G17" s="320">
        <v>1004.41</v>
      </c>
      <c r="H17" s="320"/>
      <c r="I17" s="361">
        <v>800</v>
      </c>
      <c r="J17" s="253"/>
    </row>
    <row r="18" spans="2:10" x14ac:dyDescent="0.25">
      <c r="B18" s="246" t="s">
        <v>154</v>
      </c>
      <c r="C18" s="81">
        <v>16335</v>
      </c>
      <c r="D18" s="254">
        <v>1038</v>
      </c>
      <c r="E18" s="43"/>
      <c r="F18" s="315"/>
      <c r="G18" s="320"/>
      <c r="H18" s="320"/>
      <c r="I18" s="361"/>
      <c r="J18" s="44"/>
    </row>
    <row r="19" spans="2:10" hidden="1" x14ac:dyDescent="0.25">
      <c r="B19" s="246" t="s">
        <v>158</v>
      </c>
      <c r="C19" s="81">
        <v>3633</v>
      </c>
      <c r="D19" s="254"/>
      <c r="E19" s="43"/>
      <c r="F19" s="315"/>
      <c r="G19" s="320"/>
      <c r="H19" s="320"/>
      <c r="I19" s="361"/>
      <c r="J19" s="44"/>
    </row>
    <row r="20" spans="2:10" ht="15" customHeight="1" x14ac:dyDescent="0.25">
      <c r="B20" s="271" t="s">
        <v>28</v>
      </c>
      <c r="C20" s="169">
        <f>SUM(C12:C19)</f>
        <v>34453</v>
      </c>
      <c r="D20" s="257">
        <f>SUM(D12:D18)</f>
        <v>10239</v>
      </c>
      <c r="E20" s="45"/>
      <c r="F20" s="318">
        <f>SUM(F12:F18)</f>
        <v>16415</v>
      </c>
      <c r="G20" s="322">
        <f>SUM(G12:G19)</f>
        <v>16854.41</v>
      </c>
      <c r="H20" s="322"/>
      <c r="I20" s="362">
        <f>SUM(I12:I19)</f>
        <v>4400</v>
      </c>
      <c r="J20" s="44"/>
    </row>
    <row r="21" spans="2:10" ht="23.25" customHeight="1" thickBot="1" x14ac:dyDescent="0.3">
      <c r="B21" s="20" t="s">
        <v>157</v>
      </c>
      <c r="C21" s="260">
        <f>C20-C9</f>
        <v>26953</v>
      </c>
      <c r="D21" s="284">
        <f>D20-D9</f>
        <v>8839</v>
      </c>
      <c r="E21" s="285"/>
      <c r="F21" s="323">
        <f>F20-F9</f>
        <v>14815</v>
      </c>
      <c r="G21" s="324">
        <f>G20-G9</f>
        <v>15254.41</v>
      </c>
      <c r="H21" s="324"/>
      <c r="I21" s="363">
        <f>I20-I9</f>
        <v>2600</v>
      </c>
      <c r="J21" s="1"/>
    </row>
    <row r="22" spans="2:10" ht="20.25" customHeight="1" thickTop="1" x14ac:dyDescent="0.25">
      <c r="B22" s="249" t="s">
        <v>172</v>
      </c>
      <c r="C22" s="259">
        <f>C5-C21</f>
        <v>-6953</v>
      </c>
      <c r="D22" s="258">
        <f>D5-D21</f>
        <v>16161</v>
      </c>
      <c r="E22" s="44"/>
      <c r="F22" s="325">
        <f>F5-F21</f>
        <v>185</v>
      </c>
      <c r="G22" s="326">
        <f>F5-G21</f>
        <v>-254.40999999999985</v>
      </c>
      <c r="H22" s="326"/>
      <c r="I22" s="326">
        <f>I5-I21</f>
        <v>7400</v>
      </c>
      <c r="J22" s="44"/>
    </row>
  </sheetData>
  <pageMargins left="0.7" right="0.7" top="0.75" bottom="0.75" header="0.3" footer="0.3"/>
  <pageSetup scale="87" orientation="portrait" horizontalDpi="0" verticalDpi="0" r:id="rId1"/>
  <headerFooter>
    <oddHeader>&amp;C&amp;"Arial,Bold"&amp;14Frontier Duty Free Association
Draft Budget 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53"/>
  <sheetViews>
    <sheetView zoomScaleNormal="100" workbookViewId="0">
      <selection activeCell="K38" sqref="K38"/>
    </sheetView>
  </sheetViews>
  <sheetFormatPr defaultRowHeight="13.2" x14ac:dyDescent="0.25"/>
  <cols>
    <col min="1" max="1" width="2.6640625" customWidth="1"/>
    <col min="2" max="2" width="41.88671875" customWidth="1"/>
    <col min="3" max="3" width="11.33203125" hidden="1" customWidth="1"/>
    <col min="4" max="4" width="2.33203125" hidden="1" customWidth="1"/>
    <col min="5" max="5" width="10.6640625" hidden="1" customWidth="1"/>
    <col min="6" max="6" width="10.33203125" hidden="1" customWidth="1"/>
    <col min="7" max="7" width="2.5546875" hidden="1" customWidth="1"/>
    <col min="8" max="8" width="10.6640625" hidden="1" customWidth="1"/>
    <col min="9" max="9" width="2.6640625" hidden="1" customWidth="1"/>
    <col min="10" max="10" width="10.6640625" style="72" hidden="1" customWidth="1"/>
    <col min="11" max="11" width="10.6640625" style="72" customWidth="1"/>
    <col min="12" max="12" width="3.44140625" style="72" customWidth="1"/>
    <col min="13" max="13" width="10.6640625" style="72" customWidth="1"/>
    <col min="14" max="14" width="35.33203125" style="88" customWidth="1"/>
  </cols>
  <sheetData>
    <row r="1" spans="2:17" ht="48" customHeight="1" thickBot="1" x14ac:dyDescent="0.3">
      <c r="B1" s="276" t="s">
        <v>71</v>
      </c>
      <c r="C1" s="101"/>
      <c r="D1" s="101"/>
      <c r="E1" s="101" t="s">
        <v>81</v>
      </c>
      <c r="F1" s="132" t="s">
        <v>84</v>
      </c>
      <c r="G1" s="132"/>
      <c r="H1" s="132" t="s">
        <v>128</v>
      </c>
      <c r="I1" s="132"/>
      <c r="J1" s="132" t="s">
        <v>127</v>
      </c>
      <c r="K1" s="132" t="s">
        <v>179</v>
      </c>
      <c r="L1" s="132"/>
      <c r="M1" s="353" t="s">
        <v>194</v>
      </c>
      <c r="N1" s="107" t="s">
        <v>83</v>
      </c>
    </row>
    <row r="2" spans="2:17" ht="18" customHeight="1" x14ac:dyDescent="0.25">
      <c r="C2" s="72"/>
      <c r="D2" s="72"/>
      <c r="E2" s="72"/>
      <c r="F2" s="72"/>
      <c r="G2" s="72"/>
      <c r="H2" s="72"/>
      <c r="I2" s="72"/>
      <c r="M2" s="354"/>
    </row>
    <row r="3" spans="2:17" ht="23.25" customHeight="1" x14ac:dyDescent="0.25">
      <c r="B3" s="144" t="s">
        <v>116</v>
      </c>
      <c r="C3" s="40">
        <v>25000</v>
      </c>
      <c r="D3" s="40"/>
      <c r="E3" s="40">
        <v>25000</v>
      </c>
      <c r="F3" s="40">
        <v>25000</v>
      </c>
      <c r="G3" s="73"/>
      <c r="H3" s="73"/>
      <c r="I3" s="73"/>
      <c r="J3" s="40">
        <v>25000</v>
      </c>
      <c r="K3" s="40"/>
      <c r="L3" s="40"/>
      <c r="M3" s="364">
        <v>25000</v>
      </c>
      <c r="N3" s="145"/>
    </row>
    <row r="4" spans="2:17" ht="14.25" customHeight="1" x14ac:dyDescent="0.25">
      <c r="B4" s="72"/>
      <c r="C4" s="73"/>
      <c r="D4" s="73"/>
      <c r="E4" s="73"/>
      <c r="F4" s="72"/>
      <c r="G4" s="72"/>
      <c r="H4" s="72"/>
      <c r="I4" s="72"/>
      <c r="M4" s="354"/>
      <c r="N4" s="145"/>
    </row>
    <row r="5" spans="2:17" x14ac:dyDescent="0.25">
      <c r="B5" s="144" t="s">
        <v>108</v>
      </c>
      <c r="C5" s="73"/>
      <c r="D5" s="73"/>
      <c r="E5" s="73"/>
      <c r="F5" s="72"/>
      <c r="G5" s="72"/>
      <c r="H5" s="72"/>
      <c r="I5" s="72"/>
      <c r="M5" s="354"/>
      <c r="N5" s="145"/>
    </row>
    <row r="6" spans="2:17" ht="13.8" x14ac:dyDescent="0.25">
      <c r="B6" s="146" t="s">
        <v>168</v>
      </c>
      <c r="C6" s="73">
        <v>14000</v>
      </c>
      <c r="D6" s="73"/>
      <c r="E6" s="73">
        <v>14000</v>
      </c>
      <c r="F6" s="133">
        <v>16000</v>
      </c>
      <c r="G6" s="133"/>
      <c r="H6" s="133">
        <v>16000</v>
      </c>
      <c r="I6" s="133"/>
      <c r="J6" s="133">
        <v>272</v>
      </c>
      <c r="K6" s="133">
        <v>561</v>
      </c>
      <c r="L6" s="133"/>
      <c r="M6" s="365"/>
      <c r="N6" s="147" t="s">
        <v>181</v>
      </c>
      <c r="O6" s="65"/>
      <c r="P6" s="65"/>
      <c r="Q6" s="65"/>
    </row>
    <row r="7" spans="2:17" ht="13.8" x14ac:dyDescent="0.25">
      <c r="B7" s="146" t="s">
        <v>76</v>
      </c>
      <c r="C7" s="73"/>
      <c r="D7" s="73"/>
      <c r="E7" s="73">
        <v>2000</v>
      </c>
      <c r="F7" s="133"/>
      <c r="G7" s="133"/>
      <c r="H7" s="133"/>
      <c r="I7" s="133"/>
      <c r="J7" s="133"/>
      <c r="K7" s="133"/>
      <c r="L7" s="133"/>
      <c r="M7" s="365"/>
      <c r="N7" s="147"/>
      <c r="O7" s="65"/>
      <c r="P7" s="65"/>
      <c r="Q7" s="65"/>
    </row>
    <row r="8" spans="2:17" ht="13.8" x14ac:dyDescent="0.25">
      <c r="B8" s="146" t="s">
        <v>131</v>
      </c>
      <c r="C8" s="73">
        <v>6000</v>
      </c>
      <c r="D8" s="73"/>
      <c r="E8" s="73">
        <v>5148</v>
      </c>
      <c r="F8" s="133">
        <v>3000</v>
      </c>
      <c r="G8" s="133"/>
      <c r="H8" s="133">
        <v>2968.86</v>
      </c>
      <c r="I8" s="133"/>
      <c r="J8" s="133">
        <v>981</v>
      </c>
      <c r="K8" s="133">
        <v>792.79</v>
      </c>
      <c r="L8" s="133"/>
      <c r="M8" s="365"/>
      <c r="N8" s="147" t="s">
        <v>180</v>
      </c>
      <c r="O8" s="65"/>
      <c r="P8" s="65"/>
      <c r="Q8" s="65"/>
    </row>
    <row r="9" spans="2:17" ht="13.8" x14ac:dyDescent="0.25">
      <c r="B9" s="146" t="s">
        <v>74</v>
      </c>
      <c r="C9" s="73">
        <v>1000</v>
      </c>
      <c r="D9" s="73"/>
      <c r="E9" s="73">
        <v>1000</v>
      </c>
      <c r="F9" s="133">
        <v>1000</v>
      </c>
      <c r="G9" s="133"/>
      <c r="H9" s="133"/>
      <c r="I9" s="133"/>
      <c r="J9" s="133">
        <v>1000</v>
      </c>
      <c r="K9" s="133">
        <v>1000</v>
      </c>
      <c r="L9" s="133"/>
      <c r="M9" s="365"/>
      <c r="N9" s="147"/>
      <c r="O9" s="65"/>
      <c r="P9" s="65"/>
      <c r="Q9" s="65"/>
    </row>
    <row r="10" spans="2:17" x14ac:dyDescent="0.25">
      <c r="B10" s="146" t="s">
        <v>70</v>
      </c>
      <c r="C10" s="73">
        <v>1000</v>
      </c>
      <c r="D10" s="73"/>
      <c r="E10" s="73">
        <v>530</v>
      </c>
      <c r="F10" s="71">
        <v>1000</v>
      </c>
      <c r="G10" s="71"/>
      <c r="H10" s="71"/>
      <c r="I10" s="71"/>
      <c r="J10" s="71"/>
      <c r="K10" s="71"/>
      <c r="L10" s="71"/>
      <c r="M10" s="366"/>
      <c r="N10" s="145"/>
      <c r="Q10" s="62"/>
    </row>
    <row r="11" spans="2:17" x14ac:dyDescent="0.25">
      <c r="B11" s="275" t="s">
        <v>133</v>
      </c>
      <c r="C11" s="73">
        <v>2000</v>
      </c>
      <c r="D11" s="73"/>
      <c r="E11" s="73">
        <v>2589.12</v>
      </c>
      <c r="F11" s="71">
        <v>2000</v>
      </c>
      <c r="G11" s="71"/>
      <c r="H11" s="71">
        <v>1845</v>
      </c>
      <c r="I11" s="71"/>
      <c r="J11" s="71">
        <v>131</v>
      </c>
      <c r="K11" s="71">
        <v>188</v>
      </c>
      <c r="L11" s="71"/>
      <c r="M11" s="366"/>
      <c r="N11" s="145" t="s">
        <v>176</v>
      </c>
    </row>
    <row r="12" spans="2:17" hidden="1" x14ac:dyDescent="0.25">
      <c r="B12" s="275" t="s">
        <v>88</v>
      </c>
      <c r="C12" s="73"/>
      <c r="D12" s="73"/>
      <c r="E12" s="73">
        <v>688</v>
      </c>
      <c r="F12" s="72"/>
      <c r="G12" s="72"/>
      <c r="H12" s="89"/>
      <c r="I12" s="89"/>
      <c r="J12" s="89"/>
      <c r="K12" s="89"/>
      <c r="L12" s="89"/>
      <c r="M12" s="355"/>
      <c r="N12" s="145"/>
    </row>
    <row r="13" spans="2:17" hidden="1" x14ac:dyDescent="0.25">
      <c r="B13" s="275" t="s">
        <v>106</v>
      </c>
      <c r="C13" s="73"/>
      <c r="D13" s="73"/>
      <c r="E13" s="73">
        <v>4050</v>
      </c>
      <c r="F13" s="72"/>
      <c r="G13" s="72"/>
      <c r="H13" s="89"/>
      <c r="I13" s="89"/>
      <c r="J13" s="89"/>
      <c r="K13" s="89"/>
      <c r="L13" s="89"/>
      <c r="M13" s="355"/>
      <c r="N13" s="145"/>
    </row>
    <row r="14" spans="2:17" ht="18.75" customHeight="1" thickBot="1" x14ac:dyDescent="0.3">
      <c r="B14" s="165" t="s">
        <v>109</v>
      </c>
      <c r="C14" s="73"/>
      <c r="D14" s="149"/>
      <c r="E14" s="149">
        <f>SUM(E6:E13)</f>
        <v>30005.119999999999</v>
      </c>
      <c r="F14" s="150">
        <f>SUM(F6:F13)</f>
        <v>23000</v>
      </c>
      <c r="G14" s="148"/>
      <c r="H14" s="134">
        <f>SUM(H6:H13)</f>
        <v>20813.86</v>
      </c>
      <c r="I14" s="134"/>
      <c r="J14" s="134">
        <f>SUM(J6:J13)</f>
        <v>2384</v>
      </c>
      <c r="K14" s="134">
        <f>SUM(K6:K13)</f>
        <v>2541.79</v>
      </c>
      <c r="L14" s="134"/>
      <c r="M14" s="356">
        <f>SUM(M6:M11)</f>
        <v>0</v>
      </c>
      <c r="N14" s="151"/>
    </row>
    <row r="15" spans="2:17" ht="19.5" customHeight="1" x14ac:dyDescent="0.25">
      <c r="B15" s="152" t="s">
        <v>107</v>
      </c>
      <c r="C15" s="73"/>
      <c r="D15" s="104"/>
      <c r="E15" s="135">
        <f>E3-E14</f>
        <v>-5005.119999999999</v>
      </c>
      <c r="F15" s="153">
        <f>F3-F14</f>
        <v>2000</v>
      </c>
      <c r="G15" s="153"/>
      <c r="H15" s="153">
        <f>F3-H14</f>
        <v>4186.1399999999994</v>
      </c>
      <c r="I15" s="153"/>
      <c r="J15" s="153">
        <f>J3-J14</f>
        <v>22616</v>
      </c>
      <c r="K15" s="153">
        <f>J3-K14</f>
        <v>22458.21</v>
      </c>
      <c r="L15" s="153"/>
      <c r="M15" s="367"/>
      <c r="N15" s="154"/>
    </row>
    <row r="16" spans="2:17" ht="22.5" customHeight="1" x14ac:dyDescent="0.25">
      <c r="B16" s="20"/>
      <c r="C16" s="73"/>
      <c r="D16" s="104"/>
      <c r="E16" s="135"/>
      <c r="F16" s="136"/>
      <c r="G16" s="136"/>
      <c r="H16" s="131"/>
      <c r="I16" s="131"/>
      <c r="J16" s="135"/>
      <c r="K16" s="135"/>
      <c r="L16" s="135"/>
      <c r="M16" s="135"/>
      <c r="N16" s="141"/>
    </row>
    <row r="17" spans="2:14" hidden="1" x14ac:dyDescent="0.25">
      <c r="B17" s="1" t="s">
        <v>111</v>
      </c>
      <c r="C17" s="1"/>
      <c r="D17" s="1"/>
      <c r="E17" s="1"/>
      <c r="F17" s="1"/>
    </row>
    <row r="18" spans="2:14" hidden="1" x14ac:dyDescent="0.25">
      <c r="B18" s="1" t="s">
        <v>132</v>
      </c>
      <c r="C18" s="1"/>
      <c r="D18" s="1"/>
      <c r="E18" s="1"/>
      <c r="F18" s="84">
        <v>25000</v>
      </c>
    </row>
    <row r="19" spans="2:14" ht="7.5" hidden="1" customHeight="1" x14ac:dyDescent="0.25">
      <c r="F19" s="81"/>
    </row>
    <row r="20" spans="2:14" hidden="1" x14ac:dyDescent="0.25">
      <c r="B20" s="44" t="s">
        <v>115</v>
      </c>
      <c r="F20" s="81">
        <v>3500</v>
      </c>
      <c r="G20" s="81"/>
      <c r="H20" s="81">
        <v>3500</v>
      </c>
      <c r="I20" s="81"/>
      <c r="J20" s="89"/>
      <c r="K20" s="89"/>
      <c r="L20" s="89"/>
      <c r="M20" s="89"/>
    </row>
    <row r="21" spans="2:14" hidden="1" x14ac:dyDescent="0.25">
      <c r="B21" s="44" t="s">
        <v>119</v>
      </c>
      <c r="F21" s="81">
        <v>14000</v>
      </c>
      <c r="G21" s="81"/>
      <c r="H21" s="81"/>
      <c r="I21" s="81"/>
      <c r="J21" s="89"/>
      <c r="K21" s="89"/>
      <c r="L21" s="89"/>
      <c r="M21" s="89"/>
      <c r="N21" s="88" t="s">
        <v>117</v>
      </c>
    </row>
    <row r="22" spans="2:14" hidden="1" x14ac:dyDescent="0.25">
      <c r="B22" s="53" t="s">
        <v>120</v>
      </c>
      <c r="F22" s="81"/>
      <c r="G22" s="81"/>
      <c r="H22" s="81">
        <v>20000</v>
      </c>
      <c r="I22" s="81"/>
      <c r="J22" s="89"/>
      <c r="K22" s="89"/>
      <c r="L22" s="89"/>
      <c r="M22" s="89"/>
    </row>
    <row r="23" spans="2:14" hidden="1" x14ac:dyDescent="0.25">
      <c r="B23" s="53" t="s">
        <v>121</v>
      </c>
      <c r="F23" s="81"/>
      <c r="G23" s="81"/>
      <c r="H23" s="81">
        <v>4662</v>
      </c>
      <c r="I23" s="81"/>
      <c r="J23" s="89"/>
      <c r="K23" s="89"/>
      <c r="L23" s="89"/>
      <c r="M23" s="89"/>
    </row>
    <row r="24" spans="2:14" hidden="1" x14ac:dyDescent="0.25">
      <c r="B24" s="44" t="s">
        <v>113</v>
      </c>
      <c r="F24" s="81">
        <v>4000</v>
      </c>
      <c r="G24" s="81"/>
      <c r="H24" s="81">
        <v>2843</v>
      </c>
      <c r="I24" s="81"/>
      <c r="J24" s="89"/>
      <c r="K24" s="89"/>
      <c r="L24" s="89"/>
      <c r="M24" s="89"/>
    </row>
    <row r="25" spans="2:14" hidden="1" x14ac:dyDescent="0.25">
      <c r="B25" t="s">
        <v>112</v>
      </c>
      <c r="F25" s="81">
        <v>3500</v>
      </c>
      <c r="G25" s="81"/>
      <c r="H25" s="81">
        <v>4098.5</v>
      </c>
      <c r="I25" s="81"/>
      <c r="J25" s="89"/>
      <c r="K25" s="89"/>
      <c r="L25" s="89"/>
      <c r="M25" s="89"/>
      <c r="N25" s="88" t="s">
        <v>123</v>
      </c>
    </row>
    <row r="26" spans="2:14" s="1" customFormat="1" ht="18.75" hidden="1" customHeight="1" thickBot="1" x14ac:dyDescent="0.3">
      <c r="B26" s="68" t="s">
        <v>114</v>
      </c>
      <c r="C26" s="68"/>
      <c r="D26" s="68"/>
      <c r="E26" s="68"/>
      <c r="F26" s="76">
        <f>SUM(F20:F25)</f>
        <v>25000</v>
      </c>
      <c r="G26" s="76"/>
      <c r="H26" s="76">
        <f>SUM(H20:H25)</f>
        <v>35103.5</v>
      </c>
      <c r="I26" s="76"/>
      <c r="J26" s="134"/>
      <c r="K26" s="134"/>
      <c r="L26" s="134"/>
      <c r="M26" s="134"/>
      <c r="N26" s="164"/>
    </row>
    <row r="27" spans="2:14" ht="18" hidden="1" customHeight="1" x14ac:dyDescent="0.25">
      <c r="B27" s="44" t="s">
        <v>92</v>
      </c>
      <c r="H27" s="163">
        <f>F18-H26</f>
        <v>-10103.5</v>
      </c>
      <c r="I27" s="163"/>
      <c r="J27" s="327"/>
      <c r="K27" s="327"/>
      <c r="L27" s="327"/>
      <c r="M27" s="327"/>
    </row>
    <row r="28" spans="2:14" ht="14.25" hidden="1" customHeight="1" x14ac:dyDescent="0.25">
      <c r="B28" s="152"/>
      <c r="H28" s="163"/>
      <c r="I28" s="163"/>
      <c r="J28" s="327"/>
      <c r="K28" s="327"/>
      <c r="L28" s="327"/>
      <c r="M28" s="327"/>
    </row>
    <row r="29" spans="2:14" s="1" customFormat="1" ht="14.25" hidden="1" customHeight="1" thickBot="1" x14ac:dyDescent="0.3">
      <c r="B29" s="165" t="s">
        <v>122</v>
      </c>
      <c r="H29" s="167">
        <f>H14+H26</f>
        <v>55917.36</v>
      </c>
      <c r="I29" s="171"/>
      <c r="J29" s="328"/>
      <c r="K29" s="328"/>
      <c r="L29" s="328"/>
      <c r="M29" s="328"/>
      <c r="N29" s="166"/>
    </row>
    <row r="30" spans="2:14" ht="18.75" hidden="1" customHeight="1" thickTop="1" x14ac:dyDescent="0.25">
      <c r="B30" s="44" t="s">
        <v>118</v>
      </c>
      <c r="H30" s="163">
        <f>H15+H27</f>
        <v>-5917.3600000000006</v>
      </c>
      <c r="I30" s="163"/>
      <c r="J30" s="327"/>
      <c r="K30" s="327"/>
      <c r="L30" s="327"/>
      <c r="M30" s="327"/>
    </row>
    <row r="31" spans="2:14" hidden="1" x14ac:dyDescent="0.25"/>
    <row r="51" ht="6.75" customHeight="1" x14ac:dyDescent="0.25"/>
    <row r="53" ht="4.5" customHeight="1" x14ac:dyDescent="0.25"/>
  </sheetData>
  <printOptions horizontalCentered="1"/>
  <pageMargins left="0.62992125984251968" right="0.23622047244094491" top="1.1417322834645669" bottom="0.35433070866141736" header="0.51181102362204722" footer="0.31496062992125984"/>
  <pageSetup scale="94" orientation="portrait" r:id="rId1"/>
  <headerFooter alignWithMargins="0">
    <oddHeader>&amp;C&amp;"Arial,Bold"&amp;14Frontier Duty Free Association
 GR Budget 2017</oddHeader>
    <oddFooter>&amp;L&amp;D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3E77-604F-4C44-892A-EE9DB8591C62}">
  <dimension ref="B2:H16"/>
  <sheetViews>
    <sheetView workbookViewId="0">
      <selection activeCell="F20" sqref="F20"/>
    </sheetView>
  </sheetViews>
  <sheetFormatPr defaultRowHeight="13.2" x14ac:dyDescent="0.25"/>
  <cols>
    <col min="1" max="1" width="3.5546875" customWidth="1"/>
    <col min="2" max="2" width="28.44140625" customWidth="1"/>
    <col min="3" max="3" width="11.109375" customWidth="1"/>
    <col min="4" max="4" width="3.44140625" customWidth="1"/>
    <col min="5" max="5" width="9.6640625" customWidth="1"/>
    <col min="6" max="6" width="3" customWidth="1"/>
    <col min="7" max="7" width="2.5546875" customWidth="1"/>
    <col min="8" max="8" width="30.109375" customWidth="1"/>
  </cols>
  <sheetData>
    <row r="2" spans="2:8" ht="39.75" customHeight="1" thickBot="1" x14ac:dyDescent="0.3">
      <c r="B2" s="98" t="s">
        <v>17</v>
      </c>
      <c r="C2" s="100" t="s">
        <v>178</v>
      </c>
      <c r="D2" s="99"/>
      <c r="E2" s="353" t="s">
        <v>187</v>
      </c>
      <c r="F2" s="46"/>
      <c r="G2" s="132"/>
      <c r="H2" s="312" t="s">
        <v>83</v>
      </c>
    </row>
    <row r="3" spans="2:8" ht="25.5" customHeight="1" x14ac:dyDescent="0.25">
      <c r="E3" s="354"/>
    </row>
    <row r="4" spans="2:8" s="1" customFormat="1" ht="18" customHeight="1" x14ac:dyDescent="0.25">
      <c r="B4" s="1" t="s">
        <v>63</v>
      </c>
      <c r="C4" s="84">
        <v>177500</v>
      </c>
      <c r="E4" s="376">
        <v>81000</v>
      </c>
      <c r="F4" s="84"/>
      <c r="G4" s="84"/>
    </row>
    <row r="5" spans="2:8" x14ac:dyDescent="0.25">
      <c r="E5" s="355"/>
      <c r="F5" s="81"/>
      <c r="G5" s="81"/>
    </row>
    <row r="6" spans="2:8" x14ac:dyDescent="0.25">
      <c r="B6" s="1" t="s">
        <v>62</v>
      </c>
      <c r="C6" s="1"/>
      <c r="E6" s="355"/>
      <c r="F6" s="81"/>
      <c r="G6" s="81"/>
    </row>
    <row r="7" spans="2:8" x14ac:dyDescent="0.25">
      <c r="B7" s="44" t="s">
        <v>183</v>
      </c>
      <c r="C7" s="256">
        <v>164478</v>
      </c>
      <c r="E7" s="355">
        <v>65000</v>
      </c>
      <c r="F7" s="81"/>
      <c r="G7" s="81"/>
      <c r="H7" s="44"/>
    </row>
    <row r="8" spans="2:8" x14ac:dyDescent="0.25">
      <c r="B8" s="44" t="s">
        <v>197</v>
      </c>
      <c r="C8" s="256">
        <v>47155</v>
      </c>
      <c r="E8" s="355"/>
      <c r="F8" s="81"/>
      <c r="G8" s="81"/>
      <c r="H8" s="44"/>
    </row>
    <row r="9" spans="2:8" x14ac:dyDescent="0.25">
      <c r="B9" s="44" t="s">
        <v>191</v>
      </c>
      <c r="C9" s="256"/>
      <c r="E9" s="355">
        <v>6500</v>
      </c>
      <c r="F9" s="81"/>
      <c r="G9" s="81"/>
      <c r="H9" s="44"/>
    </row>
    <row r="10" spans="2:8" x14ac:dyDescent="0.25">
      <c r="B10" s="44" t="s">
        <v>184</v>
      </c>
      <c r="C10" s="256">
        <v>12751</v>
      </c>
      <c r="E10" s="355">
        <v>5700</v>
      </c>
      <c r="F10" s="81"/>
      <c r="G10" s="81"/>
    </row>
    <row r="11" spans="2:8" x14ac:dyDescent="0.25">
      <c r="B11" s="44" t="s">
        <v>185</v>
      </c>
      <c r="C11" s="256">
        <v>7470</v>
      </c>
      <c r="E11" s="355">
        <v>3740</v>
      </c>
      <c r="F11" s="81"/>
      <c r="G11" s="81"/>
    </row>
    <row r="12" spans="2:8" s="1" customFormat="1" ht="13.8" thickBot="1" x14ac:dyDescent="0.3">
      <c r="B12" s="1" t="s">
        <v>28</v>
      </c>
      <c r="C12" s="76">
        <f>SUM(C7:C11)</f>
        <v>231854</v>
      </c>
      <c r="D12" s="68"/>
      <c r="E12" s="356">
        <f>SUM(E7:E11)</f>
        <v>80940</v>
      </c>
      <c r="F12" s="76"/>
      <c r="G12" s="76">
        <f>SUM(G7:G11)</f>
        <v>0</v>
      </c>
    </row>
    <row r="13" spans="2:8" x14ac:dyDescent="0.25">
      <c r="B13" s="44" t="s">
        <v>186</v>
      </c>
      <c r="C13" s="256">
        <f>C4-C12</f>
        <v>-54354</v>
      </c>
      <c r="E13" s="355">
        <f>E4-E12</f>
        <v>60</v>
      </c>
      <c r="F13" s="81"/>
      <c r="G13" s="81"/>
    </row>
    <row r="14" spans="2:8" x14ac:dyDescent="0.25">
      <c r="E14" s="81"/>
      <c r="F14" s="81"/>
      <c r="G14" s="81"/>
    </row>
    <row r="15" spans="2:8" x14ac:dyDescent="0.25">
      <c r="E15" s="81"/>
      <c r="F15" s="81"/>
      <c r="G15" s="81"/>
    </row>
    <row r="16" spans="2:8" x14ac:dyDescent="0.25">
      <c r="E16" s="81"/>
      <c r="F16" s="81"/>
      <c r="G16" s="81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R53"/>
  <sheetViews>
    <sheetView zoomScaleNormal="100" workbookViewId="0">
      <selection activeCell="N1" sqref="M1:N1048576"/>
    </sheetView>
  </sheetViews>
  <sheetFormatPr defaultRowHeight="13.2" x14ac:dyDescent="0.25"/>
  <cols>
    <col min="1" max="1" width="3.33203125" customWidth="1"/>
    <col min="2" max="2" width="42.5546875" customWidth="1"/>
    <col min="3" max="3" width="2.44140625" hidden="1" customWidth="1"/>
    <col min="4" max="4" width="10.44140625" hidden="1" customWidth="1"/>
    <col min="5" max="5" width="11.44140625" hidden="1" customWidth="1"/>
    <col min="6" max="6" width="10" hidden="1" customWidth="1"/>
    <col min="7" max="7" width="2.44140625" hidden="1" customWidth="1"/>
    <col min="8" max="8" width="10.6640625" hidden="1" customWidth="1"/>
    <col min="9" max="9" width="2.6640625" hidden="1" customWidth="1"/>
    <col min="10" max="10" width="10.88671875" style="80" hidden="1" customWidth="1"/>
    <col min="11" max="11" width="1.88671875" style="80" hidden="1" customWidth="1"/>
    <col min="12" max="12" width="10.6640625" style="80" hidden="1" customWidth="1"/>
    <col min="13" max="13" width="2.88671875" style="80" hidden="1" customWidth="1"/>
    <col min="14" max="14" width="9.6640625" style="155" hidden="1" customWidth="1"/>
    <col min="15" max="15" width="8.6640625" style="155" customWidth="1"/>
    <col min="16" max="16" width="3.33203125" style="155" customWidth="1"/>
    <col min="17" max="17" width="8.6640625" style="155" customWidth="1"/>
    <col min="18" max="18" width="29.5546875" customWidth="1"/>
  </cols>
  <sheetData>
    <row r="2" spans="2:18" s="1" customFormat="1" ht="53.25" customHeight="1" thickBot="1" x14ac:dyDescent="0.3">
      <c r="B2" s="50" t="s">
        <v>55</v>
      </c>
      <c r="C2" s="49"/>
      <c r="D2" s="47" t="s">
        <v>67</v>
      </c>
      <c r="E2" s="47" t="s">
        <v>68</v>
      </c>
      <c r="F2" s="90" t="s">
        <v>79</v>
      </c>
      <c r="G2" s="90"/>
      <c r="H2" s="90" t="s">
        <v>80</v>
      </c>
      <c r="I2" s="90"/>
      <c r="J2" s="90" t="s">
        <v>90</v>
      </c>
      <c r="K2" s="90"/>
      <c r="L2" s="90" t="s">
        <v>126</v>
      </c>
      <c r="M2" s="90"/>
      <c r="N2" s="90" t="s">
        <v>127</v>
      </c>
      <c r="O2" s="90" t="s">
        <v>178</v>
      </c>
      <c r="P2" s="90"/>
      <c r="Q2" s="368" t="s">
        <v>194</v>
      </c>
      <c r="R2" s="90" t="s">
        <v>192</v>
      </c>
    </row>
    <row r="3" spans="2:18" ht="23.25" customHeight="1" x14ac:dyDescent="0.25">
      <c r="B3" s="48"/>
      <c r="C3" s="48"/>
      <c r="F3" s="72"/>
      <c r="G3" s="72"/>
      <c r="H3" s="72"/>
      <c r="I3" s="72"/>
      <c r="J3" s="155"/>
      <c r="K3" s="155"/>
      <c r="L3" s="155"/>
      <c r="M3" s="155"/>
      <c r="Q3" s="369"/>
      <c r="R3" s="72"/>
    </row>
    <row r="4" spans="2:18" ht="18.75" customHeight="1" x14ac:dyDescent="0.25">
      <c r="B4" s="61" t="s">
        <v>63</v>
      </c>
      <c r="C4" s="48"/>
      <c r="D4" s="55">
        <v>7000</v>
      </c>
      <c r="E4" s="55">
        <v>10300</v>
      </c>
      <c r="F4" s="40">
        <v>16500</v>
      </c>
      <c r="G4" s="40"/>
      <c r="H4" s="40"/>
      <c r="I4" s="40"/>
      <c r="J4" s="159">
        <v>17100</v>
      </c>
      <c r="K4" s="159"/>
      <c r="L4" s="159">
        <v>17100</v>
      </c>
      <c r="M4" s="159"/>
      <c r="N4" s="159">
        <v>17000</v>
      </c>
      <c r="O4" s="159"/>
      <c r="P4" s="159"/>
      <c r="Q4" s="370">
        <v>16500</v>
      </c>
      <c r="R4" s="72"/>
    </row>
    <row r="5" spans="2:18" ht="13.95" customHeight="1" x14ac:dyDescent="0.25">
      <c r="B5" s="51"/>
      <c r="C5" s="48"/>
      <c r="D5" s="55"/>
      <c r="E5" s="55"/>
      <c r="F5" s="73"/>
      <c r="G5" s="73"/>
      <c r="H5" s="73"/>
      <c r="I5" s="73"/>
      <c r="J5" s="155"/>
      <c r="K5" s="155"/>
      <c r="L5" s="155"/>
      <c r="M5" s="155"/>
      <c r="Q5" s="369"/>
      <c r="R5" s="72"/>
    </row>
    <row r="6" spans="2:18" ht="13.95" customHeight="1" x14ac:dyDescent="0.25">
      <c r="B6" s="61" t="s">
        <v>62</v>
      </c>
      <c r="C6" s="48"/>
      <c r="D6" s="55"/>
      <c r="E6" s="55"/>
      <c r="F6" s="73"/>
      <c r="G6" s="73"/>
      <c r="H6" s="73"/>
      <c r="I6" s="73"/>
      <c r="J6" s="155"/>
      <c r="K6" s="155"/>
      <c r="L6" s="155"/>
      <c r="M6" s="155"/>
      <c r="Q6" s="369"/>
      <c r="R6" s="157"/>
    </row>
    <row r="7" spans="2:18" ht="16.5" customHeight="1" x14ac:dyDescent="0.25">
      <c r="B7" s="122" t="s">
        <v>78</v>
      </c>
      <c r="D7" s="56"/>
      <c r="E7" s="55">
        <v>2592</v>
      </c>
      <c r="F7" s="91">
        <v>350</v>
      </c>
      <c r="G7" s="91"/>
      <c r="H7" s="91">
        <v>213</v>
      </c>
      <c r="I7" s="91"/>
      <c r="J7" s="156">
        <v>360</v>
      </c>
      <c r="K7" s="156"/>
      <c r="L7" s="156">
        <v>363</v>
      </c>
      <c r="M7" s="156"/>
      <c r="N7" s="156">
        <v>370</v>
      </c>
      <c r="O7" s="156">
        <v>365</v>
      </c>
      <c r="P7" s="156"/>
      <c r="Q7" s="371">
        <v>183</v>
      </c>
      <c r="R7" s="157"/>
    </row>
    <row r="8" spans="2:18" ht="13.95" customHeight="1" x14ac:dyDescent="0.25">
      <c r="B8" s="123" t="s">
        <v>60</v>
      </c>
      <c r="D8" s="55">
        <v>738</v>
      </c>
      <c r="E8" s="55">
        <v>605</v>
      </c>
      <c r="F8" s="92">
        <v>300</v>
      </c>
      <c r="G8" s="92"/>
      <c r="H8" s="92">
        <v>442</v>
      </c>
      <c r="I8" s="92"/>
      <c r="J8" s="156">
        <v>300</v>
      </c>
      <c r="K8" s="156"/>
      <c r="L8" s="156"/>
      <c r="M8" s="156"/>
      <c r="N8" s="156">
        <v>250</v>
      </c>
      <c r="O8" s="156">
        <v>230</v>
      </c>
      <c r="P8" s="156"/>
      <c r="Q8" s="371">
        <v>230</v>
      </c>
      <c r="R8" s="157"/>
    </row>
    <row r="9" spans="2:18" ht="13.95" customHeight="1" x14ac:dyDescent="0.25">
      <c r="B9" s="123" t="s">
        <v>58</v>
      </c>
      <c r="D9" s="55">
        <v>510</v>
      </c>
      <c r="E9" s="55">
        <v>500</v>
      </c>
      <c r="F9" s="92">
        <v>510</v>
      </c>
      <c r="G9" s="92"/>
      <c r="H9" s="92">
        <v>623.79999999999995</v>
      </c>
      <c r="I9" s="92"/>
      <c r="J9" s="156">
        <v>700</v>
      </c>
      <c r="K9" s="156"/>
      <c r="L9" s="156">
        <v>697</v>
      </c>
      <c r="M9" s="156"/>
      <c r="N9" s="156">
        <v>700</v>
      </c>
      <c r="O9" s="156">
        <v>660</v>
      </c>
      <c r="P9" s="156"/>
      <c r="Q9" s="371"/>
      <c r="R9" s="157"/>
    </row>
    <row r="10" spans="2:18" ht="13.95" customHeight="1" x14ac:dyDescent="0.25">
      <c r="B10" s="123" t="s">
        <v>56</v>
      </c>
      <c r="D10" s="55">
        <v>2000</v>
      </c>
      <c r="E10" s="55">
        <v>2025</v>
      </c>
      <c r="F10" s="92">
        <v>2000</v>
      </c>
      <c r="G10" s="92"/>
      <c r="H10" s="92">
        <v>2025</v>
      </c>
      <c r="I10" s="92"/>
      <c r="J10" s="156">
        <v>2025</v>
      </c>
      <c r="K10" s="156"/>
      <c r="L10" s="156">
        <v>2025</v>
      </c>
      <c r="M10" s="156"/>
      <c r="N10" s="156">
        <v>2025</v>
      </c>
      <c r="O10" s="156">
        <v>2025</v>
      </c>
      <c r="P10" s="156"/>
      <c r="Q10" s="371">
        <v>2025</v>
      </c>
      <c r="R10" s="157"/>
    </row>
    <row r="11" spans="2:18" ht="13.95" hidden="1" customHeight="1" x14ac:dyDescent="0.25">
      <c r="B11" s="123" t="s">
        <v>73</v>
      </c>
      <c r="D11" s="55">
        <v>695</v>
      </c>
      <c r="E11" s="55">
        <v>722</v>
      </c>
      <c r="F11" s="92">
        <v>725</v>
      </c>
      <c r="G11" s="92"/>
      <c r="H11" s="92"/>
      <c r="I11" s="92"/>
      <c r="J11" s="156"/>
      <c r="K11" s="156"/>
      <c r="L11" s="156"/>
      <c r="M11" s="156"/>
      <c r="N11" s="156"/>
      <c r="O11" s="156"/>
      <c r="P11" s="156"/>
      <c r="Q11" s="371"/>
      <c r="R11" s="157" t="s">
        <v>149</v>
      </c>
    </row>
    <row r="12" spans="2:18" ht="13.95" customHeight="1" x14ac:dyDescent="0.25">
      <c r="B12" s="123" t="s">
        <v>173</v>
      </c>
      <c r="D12" s="55">
        <v>560</v>
      </c>
      <c r="E12" s="55">
        <v>608</v>
      </c>
      <c r="F12" s="92">
        <v>600</v>
      </c>
      <c r="G12" s="92"/>
      <c r="H12" s="92">
        <v>608</v>
      </c>
      <c r="I12" s="92"/>
      <c r="J12" s="156">
        <v>450</v>
      </c>
      <c r="K12" s="156"/>
      <c r="L12" s="156">
        <v>386</v>
      </c>
      <c r="M12" s="156"/>
      <c r="N12" s="156">
        <v>450</v>
      </c>
      <c r="O12" s="156">
        <v>468</v>
      </c>
      <c r="P12" s="156"/>
      <c r="Q12" s="371">
        <v>529</v>
      </c>
      <c r="R12" s="157"/>
    </row>
    <row r="13" spans="2:18" ht="13.95" customHeight="1" x14ac:dyDescent="0.25">
      <c r="B13" s="123" t="s">
        <v>57</v>
      </c>
      <c r="D13" s="55">
        <v>500</v>
      </c>
      <c r="E13" s="55">
        <v>500</v>
      </c>
      <c r="F13" s="93">
        <v>500</v>
      </c>
      <c r="G13" s="93"/>
      <c r="H13" s="93">
        <v>500</v>
      </c>
      <c r="I13" s="93"/>
      <c r="J13" s="156">
        <v>500</v>
      </c>
      <c r="K13" s="156"/>
      <c r="L13" s="156">
        <v>500</v>
      </c>
      <c r="M13" s="156"/>
      <c r="N13" s="156">
        <v>500</v>
      </c>
      <c r="O13" s="156">
        <v>500</v>
      </c>
      <c r="P13" s="156"/>
      <c r="Q13" s="371">
        <v>500</v>
      </c>
      <c r="R13" s="157"/>
    </row>
    <row r="14" spans="2:18" ht="13.5" customHeight="1" x14ac:dyDescent="0.25">
      <c r="B14" s="122" t="s">
        <v>59</v>
      </c>
      <c r="D14" s="55">
        <v>2200</v>
      </c>
      <c r="E14" s="55">
        <v>2800</v>
      </c>
      <c r="F14" s="92">
        <v>5000</v>
      </c>
      <c r="G14" s="92"/>
      <c r="H14" s="92">
        <v>5000</v>
      </c>
      <c r="I14" s="92"/>
      <c r="J14" s="156">
        <v>5000</v>
      </c>
      <c r="K14" s="156"/>
      <c r="L14" s="156">
        <v>5000</v>
      </c>
      <c r="M14" s="156"/>
      <c r="N14" s="156">
        <v>5000</v>
      </c>
      <c r="O14" s="156">
        <v>5000</v>
      </c>
      <c r="P14" s="156"/>
      <c r="Q14" s="371">
        <v>5000</v>
      </c>
      <c r="R14" s="157"/>
    </row>
    <row r="15" spans="2:18" ht="13.95" customHeight="1" x14ac:dyDescent="0.25">
      <c r="B15" s="122" t="s">
        <v>75</v>
      </c>
      <c r="D15" s="55"/>
      <c r="E15" s="55"/>
      <c r="F15" s="94">
        <v>6951.5</v>
      </c>
      <c r="G15" s="94"/>
      <c r="H15" s="94">
        <v>7035</v>
      </c>
      <c r="I15" s="94"/>
      <c r="J15" s="156">
        <v>7000</v>
      </c>
      <c r="K15" s="156"/>
      <c r="L15" s="156">
        <v>7035</v>
      </c>
      <c r="M15" s="156"/>
      <c r="N15" s="156">
        <v>7000</v>
      </c>
      <c r="O15" s="156">
        <v>12246.54</v>
      </c>
      <c r="P15" s="156"/>
      <c r="Q15" s="371">
        <v>7500</v>
      </c>
      <c r="R15" s="157" t="s">
        <v>125</v>
      </c>
    </row>
    <row r="16" spans="2:18" ht="13.95" customHeight="1" x14ac:dyDescent="0.25">
      <c r="B16" s="122" t="s">
        <v>206</v>
      </c>
      <c r="D16" s="55"/>
      <c r="E16" s="55"/>
      <c r="F16" s="94"/>
      <c r="G16" s="94"/>
      <c r="H16" s="94"/>
      <c r="I16" s="94"/>
      <c r="J16" s="156">
        <v>800</v>
      </c>
      <c r="K16" s="156"/>
      <c r="L16" s="156">
        <v>767</v>
      </c>
      <c r="M16" s="156"/>
      <c r="N16" s="156">
        <v>800</v>
      </c>
      <c r="O16" s="156">
        <v>810</v>
      </c>
      <c r="P16" s="156"/>
      <c r="Q16" s="371">
        <v>500</v>
      </c>
      <c r="R16" s="72"/>
    </row>
    <row r="17" spans="2:18" ht="11.25" customHeight="1" x14ac:dyDescent="0.25">
      <c r="B17" s="277"/>
      <c r="D17" s="55"/>
      <c r="E17" s="55"/>
      <c r="F17" s="95"/>
      <c r="G17" s="95"/>
      <c r="H17" s="95"/>
      <c r="I17" s="95"/>
      <c r="J17" s="156"/>
      <c r="K17" s="156"/>
      <c r="L17" s="156"/>
      <c r="M17" s="156"/>
      <c r="N17" s="156"/>
      <c r="O17" s="156"/>
      <c r="P17" s="156"/>
      <c r="Q17" s="371"/>
      <c r="R17" s="72"/>
    </row>
    <row r="18" spans="2:18" s="1" customFormat="1" ht="20.100000000000001" customHeight="1" thickBot="1" x14ac:dyDescent="0.3">
      <c r="B18" s="20" t="s">
        <v>28</v>
      </c>
      <c r="C18" s="68"/>
      <c r="D18" s="69">
        <f>SUM(D7:D15)</f>
        <v>7203</v>
      </c>
      <c r="E18" s="69">
        <f>SUM(E7:E15)</f>
        <v>10352</v>
      </c>
      <c r="F18" s="96">
        <f>SUM(F7:F15)</f>
        <v>16936.5</v>
      </c>
      <c r="G18" s="96"/>
      <c r="H18" s="96">
        <f>SUM(H7:H17)</f>
        <v>16446.8</v>
      </c>
      <c r="I18" s="96"/>
      <c r="J18" s="158">
        <f>SUM(J7:J17)</f>
        <v>17135</v>
      </c>
      <c r="K18" s="158"/>
      <c r="L18" s="158">
        <f>SUM(L7:L17)</f>
        <v>16773</v>
      </c>
      <c r="M18" s="158"/>
      <c r="N18" s="158">
        <f>SUM(N7:N16)</f>
        <v>17095</v>
      </c>
      <c r="O18" s="158">
        <f>SUM(O7:O17)</f>
        <v>22304.54</v>
      </c>
      <c r="P18" s="158"/>
      <c r="Q18" s="372">
        <f>SUM(Q7:Q17)</f>
        <v>16467</v>
      </c>
      <c r="R18" s="148"/>
    </row>
    <row r="19" spans="2:18" ht="17.25" customHeight="1" x14ac:dyDescent="0.25">
      <c r="B19" s="43" t="s">
        <v>29</v>
      </c>
      <c r="C19" s="278"/>
      <c r="D19" s="279">
        <f>D4-D18</f>
        <v>-203</v>
      </c>
      <c r="E19" s="279">
        <f>E4-E18</f>
        <v>-52</v>
      </c>
      <c r="F19" s="279">
        <f>F4-F18</f>
        <v>-436.5</v>
      </c>
      <c r="G19" s="279"/>
      <c r="H19" s="279">
        <f>F4-H18</f>
        <v>53.200000000000728</v>
      </c>
      <c r="I19" s="279"/>
      <c r="J19" s="280">
        <f>J4-J18</f>
        <v>-35</v>
      </c>
      <c r="K19" s="280"/>
      <c r="L19" s="280">
        <f>L4-L18</f>
        <v>327</v>
      </c>
      <c r="M19" s="280"/>
      <c r="N19" s="329">
        <f>N4-N18</f>
        <v>-95</v>
      </c>
      <c r="O19" s="329">
        <f>N4-O18</f>
        <v>-5304.5400000000009</v>
      </c>
      <c r="P19" s="329"/>
      <c r="Q19" s="373">
        <f>Q4-Q18</f>
        <v>33</v>
      </c>
      <c r="R19" s="278"/>
    </row>
    <row r="20" spans="2:18" x14ac:dyDescent="0.25">
      <c r="C20" s="97"/>
      <c r="D20" s="66"/>
      <c r="E20" s="66"/>
      <c r="F20" s="66"/>
      <c r="G20" s="66"/>
      <c r="H20" s="66"/>
      <c r="I20" s="66"/>
      <c r="J20" s="281"/>
      <c r="K20" s="281"/>
      <c r="L20" s="281"/>
      <c r="M20" s="281"/>
      <c r="N20" s="330"/>
      <c r="O20" s="330"/>
      <c r="P20" s="330"/>
      <c r="Q20" s="330"/>
      <c r="R20" s="97"/>
    </row>
    <row r="51" ht="6.75" customHeight="1" x14ac:dyDescent="0.25"/>
    <row r="53" ht="4.5" customHeight="1" x14ac:dyDescent="0.25"/>
  </sheetData>
  <printOptions horizontalCentered="1"/>
  <pageMargins left="0.43307086614173229" right="0.23622047244094491" top="1.1417322834645669" bottom="0.35433070866141736" header="0.51181102362204722" footer="0.31496062992125984"/>
  <pageSetup scale="93" orientation="portrait" r:id="rId1"/>
  <headerFooter alignWithMargins="0">
    <oddHeader>&amp;C&amp;"Arial,Bold"&amp;14Frontier Duty Free Association
Draft Budget 201&amp;12 7</oddHeader>
    <oddFooter>&amp;L&amp;D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54"/>
  <sheetViews>
    <sheetView zoomScaleNormal="100" workbookViewId="0">
      <selection activeCell="M18" sqref="M18"/>
    </sheetView>
  </sheetViews>
  <sheetFormatPr defaultRowHeight="13.2" x14ac:dyDescent="0.25"/>
  <cols>
    <col min="1" max="1" width="35.44140625" customWidth="1"/>
    <col min="2" max="2" width="8.109375" hidden="1" customWidth="1"/>
    <col min="3" max="3" width="9.109375" hidden="1" customWidth="1"/>
    <col min="4" max="4" width="10.6640625" hidden="1" customWidth="1"/>
    <col min="5" max="5" width="9.5546875" hidden="1" customWidth="1"/>
    <col min="6" max="6" width="2.33203125" hidden="1" customWidth="1"/>
    <col min="7" max="7" width="10.6640625" hidden="1" customWidth="1"/>
    <col min="8" max="8" width="2.33203125" hidden="1" customWidth="1"/>
    <col min="9" max="9" width="10" style="72" hidden="1" customWidth="1"/>
    <col min="10" max="10" width="9.109375" style="72"/>
    <col min="11" max="11" width="2.44140625" style="72" customWidth="1"/>
    <col min="12" max="12" width="9.33203125" customWidth="1"/>
    <col min="13" max="13" width="42.109375" customWidth="1"/>
  </cols>
  <sheetData>
    <row r="2" spans="1:13" x14ac:dyDescent="0.25">
      <c r="B2" s="85"/>
    </row>
    <row r="3" spans="1:13" ht="39.75" customHeight="1" thickBot="1" x14ac:dyDescent="0.3">
      <c r="A3" s="102" t="s">
        <v>200</v>
      </c>
      <c r="B3" s="103"/>
      <c r="C3" s="99"/>
      <c r="D3" s="262" t="s">
        <v>81</v>
      </c>
      <c r="E3" s="132" t="s">
        <v>90</v>
      </c>
      <c r="F3" s="46"/>
      <c r="G3" s="132" t="s">
        <v>110</v>
      </c>
      <c r="H3" s="46"/>
      <c r="I3" s="132" t="s">
        <v>127</v>
      </c>
      <c r="J3" s="132" t="s">
        <v>169</v>
      </c>
      <c r="K3" s="374"/>
      <c r="L3" s="368" t="s">
        <v>194</v>
      </c>
      <c r="M3" s="90" t="s">
        <v>192</v>
      </c>
    </row>
    <row r="4" spans="1:13" ht="27" customHeight="1" x14ac:dyDescent="0.25">
      <c r="A4" s="379"/>
      <c r="B4" s="392"/>
      <c r="C4" s="393"/>
      <c r="D4" s="394"/>
      <c r="E4" s="382"/>
      <c r="F4" s="97"/>
      <c r="G4" s="382"/>
      <c r="H4" s="97"/>
      <c r="I4" s="382"/>
      <c r="J4" s="382"/>
      <c r="K4" s="289"/>
      <c r="L4" s="395"/>
      <c r="M4" s="396"/>
    </row>
    <row r="5" spans="1:13" ht="20.25" customHeight="1" x14ac:dyDescent="0.3">
      <c r="A5" s="64" t="s">
        <v>63</v>
      </c>
      <c r="B5" s="86"/>
      <c r="C5" s="64"/>
      <c r="D5" s="266">
        <v>5000</v>
      </c>
      <c r="E5" s="160">
        <v>5000</v>
      </c>
      <c r="G5" s="168">
        <v>5000</v>
      </c>
      <c r="I5" s="82">
        <v>5000</v>
      </c>
      <c r="J5" s="82">
        <v>5000</v>
      </c>
      <c r="L5" s="376">
        <v>3000</v>
      </c>
    </row>
    <row r="6" spans="1:13" ht="17.25" customHeight="1" x14ac:dyDescent="0.25">
      <c r="A6" s="97"/>
      <c r="B6" s="85"/>
      <c r="E6" s="72"/>
      <c r="G6" s="72"/>
      <c r="J6" s="89"/>
      <c r="L6" s="355"/>
    </row>
    <row r="7" spans="1:13" ht="18" customHeight="1" x14ac:dyDescent="0.25">
      <c r="A7" s="273" t="s">
        <v>62</v>
      </c>
      <c r="B7" s="86" t="s">
        <v>85</v>
      </c>
      <c r="C7" s="86" t="s">
        <v>86</v>
      </c>
      <c r="D7" s="86"/>
      <c r="E7" s="161"/>
      <c r="G7" s="72"/>
      <c r="J7" s="89"/>
      <c r="L7" s="355"/>
    </row>
    <row r="8" spans="1:13" ht="18" customHeight="1" x14ac:dyDescent="0.25">
      <c r="A8" s="54" t="s">
        <v>198</v>
      </c>
      <c r="B8" s="87" t="s">
        <v>134</v>
      </c>
      <c r="C8" s="87" t="s">
        <v>139</v>
      </c>
      <c r="D8" s="264">
        <v>2398</v>
      </c>
      <c r="E8" s="73">
        <v>2500</v>
      </c>
      <c r="G8" s="89">
        <v>2640</v>
      </c>
      <c r="I8" s="89">
        <v>2700</v>
      </c>
      <c r="J8" s="89">
        <v>3020</v>
      </c>
      <c r="L8" s="355">
        <v>3000</v>
      </c>
      <c r="M8" s="175" t="s">
        <v>199</v>
      </c>
    </row>
    <row r="9" spans="1:13" ht="18" hidden="1" customHeight="1" x14ac:dyDescent="0.25">
      <c r="A9" s="54" t="s">
        <v>89</v>
      </c>
      <c r="B9" s="85"/>
      <c r="C9" s="85"/>
      <c r="D9" s="265"/>
      <c r="E9" s="73">
        <v>500</v>
      </c>
      <c r="G9" s="72"/>
      <c r="I9" s="89"/>
      <c r="J9" s="89"/>
      <c r="L9" s="355"/>
    </row>
    <row r="10" spans="1:13" ht="18" customHeight="1" x14ac:dyDescent="0.25">
      <c r="A10" s="54" t="s">
        <v>161</v>
      </c>
      <c r="B10" s="87" t="s">
        <v>135</v>
      </c>
      <c r="C10" s="85" t="s">
        <v>87</v>
      </c>
      <c r="D10" s="265">
        <v>652</v>
      </c>
      <c r="E10" s="73">
        <v>900</v>
      </c>
      <c r="G10" s="72"/>
      <c r="I10" s="89"/>
      <c r="J10" s="89"/>
      <c r="L10" s="355"/>
    </row>
    <row r="11" spans="1:13" ht="18" customHeight="1" x14ac:dyDescent="0.25">
      <c r="A11" s="54" t="s">
        <v>160</v>
      </c>
      <c r="B11" s="87" t="s">
        <v>136</v>
      </c>
      <c r="C11" s="85"/>
      <c r="D11" s="265">
        <v>1734</v>
      </c>
      <c r="E11" s="73">
        <v>700</v>
      </c>
      <c r="G11" s="89">
        <v>1894</v>
      </c>
      <c r="I11" s="89">
        <v>1600</v>
      </c>
      <c r="J11" s="89">
        <v>1933</v>
      </c>
      <c r="L11" s="355"/>
    </row>
    <row r="12" spans="1:13" ht="18" customHeight="1" x14ac:dyDescent="0.25">
      <c r="A12" s="54" t="s">
        <v>137</v>
      </c>
      <c r="B12" s="87" t="s">
        <v>136</v>
      </c>
      <c r="C12" s="85"/>
      <c r="D12" s="265">
        <v>867</v>
      </c>
      <c r="E12" s="73">
        <v>500</v>
      </c>
      <c r="G12" s="72">
        <v>653</v>
      </c>
      <c r="I12" s="89">
        <v>700</v>
      </c>
      <c r="J12" s="89"/>
      <c r="L12" s="355"/>
    </row>
    <row r="13" spans="1:13" ht="23.25" customHeight="1" thickBot="1" x14ac:dyDescent="0.35">
      <c r="A13" s="274" t="s">
        <v>28</v>
      </c>
      <c r="B13" s="105"/>
      <c r="C13" s="105"/>
      <c r="D13" s="263">
        <v>5651</v>
      </c>
      <c r="E13" s="162">
        <f>SUM(E8:E12)</f>
        <v>5100</v>
      </c>
      <c r="F13" s="142"/>
      <c r="G13" s="150">
        <f>SUM(G8:G12)</f>
        <v>5187</v>
      </c>
      <c r="H13" s="142"/>
      <c r="I13" s="134">
        <f>SUM(I8:I12)</f>
        <v>5000</v>
      </c>
      <c r="J13" s="134">
        <f>SUM(J8:J12)</f>
        <v>4953</v>
      </c>
      <c r="K13" s="375"/>
      <c r="L13" s="377">
        <f>SUM(L8:L12)</f>
        <v>3000</v>
      </c>
    </row>
    <row r="14" spans="1:13" ht="18.75" customHeight="1" x14ac:dyDescent="0.25">
      <c r="A14" s="43" t="s">
        <v>172</v>
      </c>
      <c r="B14" s="97"/>
      <c r="C14" s="97"/>
      <c r="D14" s="282">
        <f>D5-D13</f>
        <v>-651</v>
      </c>
      <c r="E14" s="283">
        <f>E5-E13</f>
        <v>-100</v>
      </c>
      <c r="F14" s="97"/>
      <c r="G14" s="282">
        <f>G5-G13</f>
        <v>-187</v>
      </c>
      <c r="H14" s="97"/>
      <c r="I14" s="143">
        <f>I5-I13</f>
        <v>0</v>
      </c>
      <c r="J14" s="143">
        <f>J5-J13</f>
        <v>47</v>
      </c>
      <c r="L14" s="355">
        <f>L5-L13</f>
        <v>0</v>
      </c>
    </row>
    <row r="15" spans="1:13" x14ac:dyDescent="0.25">
      <c r="L15" s="81"/>
    </row>
    <row r="29" spans="1:1" x14ac:dyDescent="0.25">
      <c r="A29" s="28"/>
    </row>
    <row r="52" ht="6.75" customHeight="1" x14ac:dyDescent="0.25"/>
    <row r="54" ht="4.5" customHeight="1" x14ac:dyDescent="0.25"/>
  </sheetData>
  <printOptions horizontalCentered="1"/>
  <pageMargins left="0.43307086614173229" right="0.23622047244094491" top="1.1417322834645669" bottom="0.35433070866141736" header="0.51181102362204722" footer="0.31496062992125984"/>
  <pageSetup scale="92" orientation="portrait" r:id="rId1"/>
  <headerFooter alignWithMargins="0">
    <oddHeader>&amp;C&amp;"Arial,Bold"&amp;14Frontier Duty Free Association
Draft Budget 2017</oddHeader>
    <oddFooter>&amp;L&amp;D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H54"/>
  <sheetViews>
    <sheetView topLeftCell="A4" zoomScaleNormal="100" workbookViewId="0">
      <selection activeCell="J27" sqref="J27"/>
    </sheetView>
  </sheetViews>
  <sheetFormatPr defaultRowHeight="13.2" x14ac:dyDescent="0.25"/>
  <cols>
    <col min="1" max="1" width="5.88671875" customWidth="1"/>
    <col min="2" max="2" width="28.88671875" customWidth="1"/>
    <col min="3" max="3" width="10.88671875" hidden="1" customWidth="1"/>
    <col min="4" max="4" width="10.5546875" hidden="1" customWidth="1"/>
    <col min="5" max="7" width="11" customWidth="1"/>
    <col min="8" max="8" width="8.33203125" style="130" customWidth="1"/>
  </cols>
  <sheetData>
    <row r="2" spans="2:8" ht="17.399999999999999" x14ac:dyDescent="0.3">
      <c r="B2" s="431" t="s">
        <v>142</v>
      </c>
      <c r="C2" s="432"/>
      <c r="D2" s="432"/>
      <c r="E2" s="432"/>
      <c r="F2" s="432"/>
      <c r="G2" s="432"/>
      <c r="H2" s="432"/>
    </row>
    <row r="3" spans="2:8" ht="23.25" customHeight="1" x14ac:dyDescent="0.3">
      <c r="B3" s="111"/>
      <c r="C3" s="112"/>
      <c r="D3" s="112"/>
      <c r="E3" s="112"/>
      <c r="F3" s="173"/>
      <c r="G3" s="311"/>
      <c r="H3" s="124"/>
    </row>
    <row r="4" spans="2:8" x14ac:dyDescent="0.25">
      <c r="H4" s="125"/>
    </row>
    <row r="5" spans="2:8" x14ac:dyDescent="0.25">
      <c r="B5" s="1" t="s">
        <v>93</v>
      </c>
      <c r="C5" s="113" t="s">
        <v>91</v>
      </c>
      <c r="D5" s="114" t="s">
        <v>91</v>
      </c>
      <c r="E5" s="114" t="s">
        <v>91</v>
      </c>
      <c r="F5" s="114" t="s">
        <v>91</v>
      </c>
      <c r="G5" s="114" t="s">
        <v>141</v>
      </c>
      <c r="H5" s="126" t="s">
        <v>94</v>
      </c>
    </row>
    <row r="6" spans="2:8" x14ac:dyDescent="0.25">
      <c r="B6" s="1"/>
      <c r="C6" s="138">
        <v>2014</v>
      </c>
      <c r="D6" s="139">
        <v>2015</v>
      </c>
      <c r="E6" s="139">
        <v>2016</v>
      </c>
      <c r="F6" s="139">
        <v>2017</v>
      </c>
      <c r="G6" s="139">
        <v>2018</v>
      </c>
      <c r="H6" s="140"/>
    </row>
    <row r="7" spans="2:8" ht="13.8" hidden="1" thickBot="1" x14ac:dyDescent="0.3">
      <c r="B7" s="120"/>
      <c r="C7" s="121"/>
      <c r="D7" s="121"/>
      <c r="E7" s="121"/>
      <c r="F7" s="121"/>
      <c r="G7" s="121"/>
      <c r="H7" s="127"/>
    </row>
    <row r="8" spans="2:8" x14ac:dyDescent="0.25">
      <c r="B8" s="20"/>
      <c r="C8" s="137"/>
      <c r="D8" s="137"/>
      <c r="E8" s="137"/>
      <c r="F8" s="137"/>
      <c r="G8" s="137"/>
      <c r="H8" s="126"/>
    </row>
    <row r="9" spans="2:8" x14ac:dyDescent="0.25">
      <c r="B9" s="1" t="s">
        <v>95</v>
      </c>
      <c r="H9" s="128"/>
    </row>
    <row r="10" spans="2:8" ht="17.100000000000001" customHeight="1" x14ac:dyDescent="0.25">
      <c r="B10" s="53" t="s">
        <v>96</v>
      </c>
      <c r="C10" s="115">
        <v>86200</v>
      </c>
      <c r="D10" s="115">
        <v>79400</v>
      </c>
      <c r="E10" s="115">
        <v>76767</v>
      </c>
      <c r="F10" s="115">
        <v>65480</v>
      </c>
      <c r="G10" s="115">
        <v>88600</v>
      </c>
      <c r="H10" s="129">
        <f>(G10-F10)/F10</f>
        <v>0.35308491142333537</v>
      </c>
    </row>
    <row r="11" spans="2:8" ht="17.100000000000001" customHeight="1" x14ac:dyDescent="0.25">
      <c r="B11" s="53" t="s">
        <v>97</v>
      </c>
      <c r="C11" s="115">
        <v>68233</v>
      </c>
      <c r="D11" s="115">
        <v>64960</v>
      </c>
      <c r="E11" s="115">
        <v>64075</v>
      </c>
      <c r="F11" s="115">
        <v>58900</v>
      </c>
      <c r="G11" s="115">
        <v>59000</v>
      </c>
      <c r="H11" s="129">
        <f t="shared" ref="H11:H29" si="0">(G11-F11)/F11</f>
        <v>1.697792869269949E-3</v>
      </c>
    </row>
    <row r="12" spans="2:8" ht="17.100000000000001" customHeight="1" x14ac:dyDescent="0.25">
      <c r="B12" s="53" t="s">
        <v>98</v>
      </c>
      <c r="C12" s="115">
        <v>10260</v>
      </c>
      <c r="D12" s="115">
        <v>9557</v>
      </c>
      <c r="E12" s="115">
        <v>10850</v>
      </c>
      <c r="F12" s="115">
        <v>11170</v>
      </c>
      <c r="G12" s="115">
        <v>10700</v>
      </c>
      <c r="H12" s="129">
        <f t="shared" si="0"/>
        <v>-4.2076991942703673E-2</v>
      </c>
    </row>
    <row r="13" spans="2:8" ht="17.100000000000001" customHeight="1" x14ac:dyDescent="0.25">
      <c r="B13" s="53" t="s">
        <v>99</v>
      </c>
      <c r="C13" s="115"/>
      <c r="D13" s="115">
        <v>1000</v>
      </c>
      <c r="E13" s="115">
        <v>1000</v>
      </c>
      <c r="F13" s="115">
        <v>500</v>
      </c>
      <c r="G13" s="115">
        <v>500</v>
      </c>
      <c r="H13" s="129">
        <f t="shared" si="0"/>
        <v>0</v>
      </c>
    </row>
    <row r="14" spans="2:8" ht="18.75" customHeight="1" x14ac:dyDescent="0.25">
      <c r="B14" s="53" t="s">
        <v>138</v>
      </c>
      <c r="C14" s="115">
        <v>245115</v>
      </c>
      <c r="D14" s="115">
        <v>205168</v>
      </c>
      <c r="E14" s="115">
        <v>194667</v>
      </c>
      <c r="F14" s="115">
        <v>161900</v>
      </c>
      <c r="G14" s="115">
        <v>90000</v>
      </c>
      <c r="H14" s="129">
        <f t="shared" si="0"/>
        <v>-0.44410129709697344</v>
      </c>
    </row>
    <row r="15" spans="2:8" ht="17.100000000000001" customHeight="1" x14ac:dyDescent="0.25">
      <c r="B15" s="53" t="s">
        <v>3</v>
      </c>
      <c r="C15" s="115">
        <v>1225</v>
      </c>
      <c r="D15" s="115">
        <v>211</v>
      </c>
      <c r="E15" s="115">
        <v>1395</v>
      </c>
      <c r="F15" s="115">
        <v>700</v>
      </c>
      <c r="G15" s="115">
        <v>700</v>
      </c>
      <c r="H15" s="129">
        <f t="shared" si="0"/>
        <v>0</v>
      </c>
    </row>
    <row r="16" spans="2:8" ht="17.100000000000001" customHeight="1" x14ac:dyDescent="0.25">
      <c r="B16" s="53" t="s">
        <v>100</v>
      </c>
      <c r="C16" s="115">
        <v>3600</v>
      </c>
      <c r="D16" s="115">
        <v>481</v>
      </c>
      <c r="E16" s="115">
        <v>740</v>
      </c>
      <c r="F16" s="115">
        <v>700</v>
      </c>
      <c r="G16" s="115">
        <v>400</v>
      </c>
      <c r="H16" s="129">
        <f t="shared" si="0"/>
        <v>-0.42857142857142855</v>
      </c>
    </row>
    <row r="17" spans="2:8" ht="17.100000000000001" customHeight="1" x14ac:dyDescent="0.25">
      <c r="B17" s="1" t="s">
        <v>6</v>
      </c>
      <c r="C17" s="172">
        <v>414634</v>
      </c>
      <c r="D17" s="172">
        <f>SUM(D10:D16)</f>
        <v>360777</v>
      </c>
      <c r="E17" s="172">
        <f>SUM(E10:E16)</f>
        <v>349494</v>
      </c>
      <c r="F17" s="172">
        <f>SUM(F10:F16)</f>
        <v>299350</v>
      </c>
      <c r="G17" s="172">
        <f>SUM(G10:G16)</f>
        <v>249900</v>
      </c>
      <c r="H17" s="129">
        <f t="shared" si="0"/>
        <v>-0.16519124770335727</v>
      </c>
    </row>
    <row r="18" spans="2:8" ht="17.100000000000001" customHeight="1" x14ac:dyDescent="0.25">
      <c r="C18" s="115"/>
      <c r="D18" s="115"/>
      <c r="E18" s="115"/>
      <c r="F18" s="115"/>
      <c r="G18" s="115"/>
      <c r="H18" s="129"/>
    </row>
    <row r="19" spans="2:8" ht="17.100000000000001" customHeight="1" x14ac:dyDescent="0.25">
      <c r="B19" s="1" t="s">
        <v>101</v>
      </c>
      <c r="C19" s="115"/>
      <c r="D19" s="115"/>
      <c r="E19" s="115"/>
      <c r="F19" s="115"/>
      <c r="G19" s="115"/>
      <c r="H19" s="129"/>
    </row>
    <row r="20" spans="2:8" ht="17.100000000000001" customHeight="1" x14ac:dyDescent="0.25">
      <c r="B20" s="53" t="s">
        <v>102</v>
      </c>
      <c r="C20" s="115">
        <v>125097</v>
      </c>
      <c r="D20" s="115">
        <v>183840</v>
      </c>
      <c r="E20" s="115">
        <v>121125</v>
      </c>
      <c r="F20" s="115">
        <v>40680</v>
      </c>
      <c r="G20" s="115">
        <v>55350</v>
      </c>
      <c r="H20" s="129">
        <f t="shared" si="0"/>
        <v>0.36061946902654868</v>
      </c>
    </row>
    <row r="21" spans="2:8" ht="17.100000000000001" customHeight="1" x14ac:dyDescent="0.25">
      <c r="B21" s="53" t="s">
        <v>15</v>
      </c>
      <c r="C21" s="115">
        <v>221243</v>
      </c>
      <c r="D21" s="115">
        <v>226315</v>
      </c>
      <c r="E21" s="115">
        <v>239865</v>
      </c>
      <c r="F21" s="115">
        <v>296990</v>
      </c>
      <c r="G21" s="115">
        <v>134830</v>
      </c>
      <c r="H21" s="129">
        <f t="shared" si="0"/>
        <v>-0.54601165022391329</v>
      </c>
    </row>
    <row r="22" spans="2:8" ht="17.100000000000001" customHeight="1" x14ac:dyDescent="0.25">
      <c r="B22" s="53" t="s">
        <v>48</v>
      </c>
      <c r="C22" s="115"/>
      <c r="D22" s="115"/>
      <c r="E22" s="115"/>
      <c r="F22" s="115"/>
      <c r="G22" s="115"/>
      <c r="H22" s="129"/>
    </row>
    <row r="23" spans="2:8" ht="17.100000000000001" customHeight="1" x14ac:dyDescent="0.25">
      <c r="B23" s="20" t="s">
        <v>28</v>
      </c>
      <c r="C23" s="172">
        <f>SUM(C20:C22)</f>
        <v>346340</v>
      </c>
      <c r="D23" s="172">
        <f>SUM(D20:D22)</f>
        <v>410155</v>
      </c>
      <c r="E23" s="172">
        <f>SUM(E20:E22)</f>
        <v>360990</v>
      </c>
      <c r="F23" s="172">
        <f>SUM(F20:F22)</f>
        <v>337670</v>
      </c>
      <c r="G23" s="172">
        <f>SUM(G20:G22)</f>
        <v>190180</v>
      </c>
      <c r="H23" s="129">
        <f t="shared" si="0"/>
        <v>-0.43678739597832206</v>
      </c>
    </row>
    <row r="24" spans="2:8" ht="17.100000000000001" customHeight="1" x14ac:dyDescent="0.25">
      <c r="C24" s="115"/>
      <c r="D24" s="115"/>
      <c r="E24" s="115"/>
      <c r="F24" s="115"/>
      <c r="G24" s="115"/>
      <c r="H24" s="129"/>
    </row>
    <row r="25" spans="2:8" ht="17.100000000000001" customHeight="1" x14ac:dyDescent="0.25">
      <c r="B25" s="1" t="s">
        <v>103</v>
      </c>
      <c r="C25" s="116">
        <f>C17-C23</f>
        <v>68294</v>
      </c>
      <c r="D25" s="117">
        <f>D17-D23</f>
        <v>-49378</v>
      </c>
      <c r="E25" s="117">
        <f>E17-E23</f>
        <v>-11496</v>
      </c>
      <c r="F25" s="117">
        <f>F17-F23</f>
        <v>-38320</v>
      </c>
      <c r="G25" s="117">
        <f>G17-G23</f>
        <v>59720</v>
      </c>
      <c r="H25" s="129">
        <f t="shared" si="0"/>
        <v>-2.5584551148225469</v>
      </c>
    </row>
    <row r="26" spans="2:8" ht="17.100000000000001" customHeight="1" x14ac:dyDescent="0.25">
      <c r="B26" s="44"/>
      <c r="C26" s="115"/>
      <c r="D26" s="115"/>
      <c r="E26" s="115"/>
      <c r="F26" s="115"/>
      <c r="G26" s="115"/>
      <c r="H26" s="129"/>
    </row>
    <row r="27" spans="2:8" ht="17.100000000000001" customHeight="1" x14ac:dyDescent="0.25">
      <c r="B27" s="44" t="s">
        <v>104</v>
      </c>
      <c r="C27" s="115">
        <v>169940</v>
      </c>
      <c r="D27" s="115">
        <f>C29</f>
        <v>238234</v>
      </c>
      <c r="E27" s="115">
        <f>D29</f>
        <v>188859</v>
      </c>
      <c r="F27" s="115">
        <f>E29</f>
        <v>177363</v>
      </c>
      <c r="G27" s="115">
        <f>F29</f>
        <v>139043</v>
      </c>
      <c r="H27" s="129">
        <f t="shared" si="0"/>
        <v>-0.21605408117814875</v>
      </c>
    </row>
    <row r="28" spans="2:8" ht="17.100000000000001" customHeight="1" x14ac:dyDescent="0.25">
      <c r="B28" s="44"/>
      <c r="C28" s="115"/>
      <c r="D28" s="115"/>
      <c r="E28" s="115"/>
      <c r="F28" s="115"/>
      <c r="G28" s="115"/>
      <c r="H28" s="129"/>
    </row>
    <row r="29" spans="2:8" ht="17.100000000000001" customHeight="1" thickBot="1" x14ac:dyDescent="0.3">
      <c r="B29" s="1" t="s">
        <v>105</v>
      </c>
      <c r="C29" s="118">
        <f>SUM(C25:C27)</f>
        <v>238234</v>
      </c>
      <c r="D29" s="119">
        <v>188859</v>
      </c>
      <c r="E29" s="119">
        <f>SUM(E25:E27)</f>
        <v>177363</v>
      </c>
      <c r="F29" s="119">
        <f>SUM(F25:F27)</f>
        <v>139043</v>
      </c>
      <c r="G29" s="119">
        <f>SUM(G25:G27)</f>
        <v>198763</v>
      </c>
      <c r="H29" s="129">
        <f t="shared" si="0"/>
        <v>0.42950741856835656</v>
      </c>
    </row>
    <row r="30" spans="2:8" ht="13.8" thickTop="1" x14ac:dyDescent="0.25"/>
    <row r="52" ht="6.75" customHeight="1" x14ac:dyDescent="0.25"/>
    <row r="54" ht="4.5" customHeight="1" x14ac:dyDescent="0.25"/>
  </sheetData>
  <mergeCells count="1">
    <mergeCell ref="B2:H2"/>
  </mergeCells>
  <printOptions horizontalCentered="1"/>
  <pageMargins left="0.43307086614173229" right="0.23622047244094491" top="1.1417322834645669" bottom="0.35433070866141736" header="0.51181102362204722" footer="0.31496062992125984"/>
  <pageSetup orientation="portrait" r:id="rId1"/>
  <headerFooter alignWithMargins="0">
    <oddHeader>&amp;C&amp;"Arial,Bold"&amp;14Frontier Duty Free Association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Consolidated Budget</vt:lpstr>
      <vt:lpstr>BOD</vt:lpstr>
      <vt:lpstr>Semi-Annual</vt:lpstr>
      <vt:lpstr>GR</vt:lpstr>
      <vt:lpstr>Salaries-Benefits</vt:lpstr>
      <vt:lpstr>Dues &amp; Subcriptions</vt:lpstr>
      <vt:lpstr>FDFA Travel</vt:lpstr>
      <vt:lpstr>P&amp;L Forecast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Boucher</dc:creator>
  <cp:lastModifiedBy>Allison Boucher</cp:lastModifiedBy>
  <cp:lastPrinted>2018-02-21T19:36:34Z</cp:lastPrinted>
  <dcterms:created xsi:type="dcterms:W3CDTF">2005-12-31T01:35:22Z</dcterms:created>
  <dcterms:modified xsi:type="dcterms:W3CDTF">2018-02-21T20:10:23Z</dcterms:modified>
</cp:coreProperties>
</file>