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ucher.TIA01W51\OneDrive - Frontier Duty Free Association\FDFA\Allison's doc.s\Financials\Financials 2017\"/>
    </mc:Choice>
  </mc:AlternateContent>
  <bookViews>
    <workbookView xWindow="9120" yWindow="645" windowWidth="10560" windowHeight="7560"/>
  </bookViews>
  <sheets>
    <sheet name="Consolidated Budget" sheetId="1" r:id="rId1"/>
    <sheet name="BOD" sheetId="7" r:id="rId2"/>
    <sheet name="Marketing Detail" sheetId="4" r:id="rId3"/>
    <sheet name="GR" sheetId="8" r:id="rId4"/>
    <sheet name="Dues &amp; Subcriptions" sheetId="6" r:id="rId5"/>
    <sheet name="Semi-Annual" sheetId="12" r:id="rId6"/>
    <sheet name="FDFA Travel" sheetId="10" r:id="rId7"/>
    <sheet name="P&amp;L Forecast" sheetId="11" r:id="rId8"/>
  </sheets>
  <calcPr calcId="171027"/>
</workbook>
</file>

<file path=xl/calcChain.xml><?xml version="1.0" encoding="utf-8"?>
<calcChain xmlns="http://schemas.openxmlformats.org/spreadsheetml/2006/main">
  <c r="G20" i="11" l="1"/>
  <c r="G21" i="11"/>
  <c r="G23" i="11"/>
  <c r="G25" i="11"/>
  <c r="G27" i="11"/>
  <c r="G29" i="11"/>
  <c r="M21" i="4"/>
  <c r="N18" i="6" l="1"/>
  <c r="N19" i="6" s="1"/>
  <c r="M20" i="4"/>
  <c r="AC46" i="1" l="1"/>
  <c r="AC47" i="1"/>
  <c r="AC48" i="1"/>
  <c r="K12" i="10"/>
  <c r="K13" i="10" s="1"/>
  <c r="G19" i="12" l="1"/>
  <c r="G20" i="12" s="1"/>
  <c r="G21" i="12" s="1"/>
  <c r="I14" i="8"/>
  <c r="I15" i="8" s="1"/>
  <c r="N15" i="7" l="1"/>
  <c r="N16" i="7" s="1"/>
  <c r="D13" i="10" l="1"/>
  <c r="B19" i="12" l="1"/>
  <c r="B8" i="12"/>
  <c r="E19" i="12"/>
  <c r="C19" i="12"/>
  <c r="C20" i="12" s="1"/>
  <c r="C21" i="12" s="1"/>
  <c r="C8" i="12"/>
  <c r="B20" i="12" l="1"/>
  <c r="B21" i="12" s="1"/>
  <c r="E8" i="12"/>
  <c r="E20" i="12" s="1"/>
  <c r="E21" i="12" s="1"/>
  <c r="W36" i="1" l="1"/>
  <c r="W37" i="1"/>
  <c r="W38" i="1"/>
  <c r="W39" i="1"/>
  <c r="W40" i="1"/>
  <c r="W41" i="1"/>
  <c r="W42" i="1"/>
  <c r="W43" i="1"/>
  <c r="W44" i="1"/>
  <c r="W35" i="1"/>
  <c r="W6" i="1"/>
  <c r="W7" i="1"/>
  <c r="W8" i="1"/>
  <c r="W10" i="1"/>
  <c r="W11" i="1"/>
  <c r="W12" i="1"/>
  <c r="W5" i="1"/>
  <c r="T6" i="1"/>
  <c r="T7" i="1"/>
  <c r="T8" i="1"/>
  <c r="T10" i="1"/>
  <c r="T11" i="1"/>
  <c r="T12" i="1"/>
  <c r="T5" i="1"/>
  <c r="R21" i="1"/>
  <c r="R22" i="1"/>
  <c r="R23" i="1"/>
  <c r="R25" i="1"/>
  <c r="F23" i="11" l="1"/>
  <c r="G11" i="11"/>
  <c r="G12" i="11"/>
  <c r="G13" i="11"/>
  <c r="G14" i="11"/>
  <c r="G15" i="11"/>
  <c r="G16" i="11"/>
  <c r="G10" i="11"/>
  <c r="F17" i="11"/>
  <c r="F25" i="11" l="1"/>
  <c r="M18" i="6"/>
  <c r="M19" i="6" s="1"/>
  <c r="AD49" i="1" l="1"/>
  <c r="AC45" i="1" s="1"/>
  <c r="AD32" i="1"/>
  <c r="AD13" i="1"/>
  <c r="AC37" i="1" l="1"/>
  <c r="AC41" i="1"/>
  <c r="AC35" i="1"/>
  <c r="AC38" i="1"/>
  <c r="AC42" i="1"/>
  <c r="AC39" i="1"/>
  <c r="AC43" i="1"/>
  <c r="AC36" i="1"/>
  <c r="AC40" i="1"/>
  <c r="AC44" i="1"/>
  <c r="AC19" i="1"/>
  <c r="AC21" i="1"/>
  <c r="AC26" i="1"/>
  <c r="AC18" i="1"/>
  <c r="AC22" i="1"/>
  <c r="AC17" i="1"/>
  <c r="AC23" i="1"/>
  <c r="AC20" i="1"/>
  <c r="AC25" i="1"/>
  <c r="AC6" i="1"/>
  <c r="AC7" i="1"/>
  <c r="AC8" i="1"/>
  <c r="AC10" i="1"/>
  <c r="AC11" i="1"/>
  <c r="AC12" i="1"/>
  <c r="AC5" i="1"/>
  <c r="AD51" i="1"/>
  <c r="AD55" i="1" s="1"/>
  <c r="I12" i="10"/>
  <c r="I13" i="10" s="1"/>
  <c r="AB32" i="1" l="1"/>
  <c r="AB49" i="1"/>
  <c r="AA36" i="1" l="1"/>
  <c r="AA44" i="1"/>
  <c r="AA45" i="1"/>
  <c r="AA38" i="1"/>
  <c r="AA35" i="1"/>
  <c r="AA37" i="1"/>
  <c r="AA39" i="1"/>
  <c r="AA40" i="1"/>
  <c r="AA41" i="1"/>
  <c r="AA42" i="1"/>
  <c r="AA43" i="1"/>
  <c r="AA23" i="1"/>
  <c r="AA24" i="1"/>
  <c r="AA25" i="1"/>
  <c r="AA18" i="1"/>
  <c r="AA26" i="1"/>
  <c r="AA19" i="1"/>
  <c r="AA17" i="1"/>
  <c r="AA20" i="1"/>
  <c r="AA21" i="1"/>
  <c r="AA22" i="1"/>
  <c r="AB51" i="1"/>
  <c r="AB13" i="1"/>
  <c r="AA8" i="1" l="1"/>
  <c r="AA10" i="1"/>
  <c r="AA11" i="1"/>
  <c r="AA12" i="1"/>
  <c r="AA7" i="1"/>
  <c r="AA5" i="1"/>
  <c r="AA16" i="1"/>
  <c r="AA6" i="1"/>
  <c r="AB55" i="1"/>
  <c r="M15" i="7"/>
  <c r="M16" i="7" s="1"/>
  <c r="K15" i="7" l="1"/>
  <c r="E26" i="8" l="1"/>
  <c r="G26" i="8"/>
  <c r="G27" i="8" l="1"/>
  <c r="K18" i="6"/>
  <c r="K19" i="6" s="1"/>
  <c r="K16" i="7"/>
  <c r="G12" i="10" l="1"/>
  <c r="G13" i="10" s="1"/>
  <c r="G14" i="8" l="1"/>
  <c r="E14" i="8"/>
  <c r="E15" i="8" s="1"/>
  <c r="D14" i="8"/>
  <c r="D15" i="8" s="1"/>
  <c r="G15" i="8" l="1"/>
  <c r="G30" i="8" s="1"/>
  <c r="G29" i="8"/>
  <c r="J20" i="4"/>
  <c r="E23" i="11" l="1"/>
  <c r="E17" i="11"/>
  <c r="G17" i="11" s="1"/>
  <c r="E25" i="11" l="1"/>
  <c r="D23" i="11"/>
  <c r="C23" i="11"/>
  <c r="C25" i="11" s="1"/>
  <c r="C29" i="11" s="1"/>
  <c r="D27" i="11" s="1"/>
  <c r="D17" i="11"/>
  <c r="D25" i="11" l="1"/>
  <c r="E27" i="11" s="1"/>
  <c r="E29" i="11" l="1"/>
  <c r="F27" i="11" l="1"/>
  <c r="F29" i="11" s="1"/>
  <c r="J21" i="4"/>
  <c r="H18" i="4"/>
  <c r="E12" i="10" l="1"/>
  <c r="E13" i="10" s="1"/>
  <c r="I15" i="7" l="1"/>
  <c r="I16" i="7" s="1"/>
  <c r="H20" i="4" l="1"/>
  <c r="H21" i="4" s="1"/>
  <c r="G15" i="7"/>
  <c r="G16" i="7" s="1"/>
  <c r="G18" i="6" l="1"/>
  <c r="G19" i="6" s="1"/>
  <c r="E18" i="6"/>
  <c r="I18" i="6" l="1"/>
  <c r="I19" i="6" s="1"/>
  <c r="Y49" i="1" l="1"/>
  <c r="Y32" i="1"/>
  <c r="Y13" i="1"/>
  <c r="W23" i="1" l="1"/>
  <c r="W25" i="1"/>
  <c r="W17" i="1"/>
  <c r="W26" i="1"/>
  <c r="W18" i="1"/>
  <c r="W19" i="1"/>
  <c r="W20" i="1"/>
  <c r="W21" i="1"/>
  <c r="W22" i="1"/>
  <c r="Y51" i="1"/>
  <c r="Y55" i="1" s="1"/>
  <c r="Z49" i="1"/>
  <c r="Z32" i="1" l="1"/>
  <c r="Z51" i="1" s="1"/>
  <c r="Z13" i="1" l="1"/>
  <c r="Z55" i="1" s="1"/>
  <c r="D18" i="4" l="1"/>
  <c r="D20" i="4" s="1"/>
  <c r="D21" i="4" s="1"/>
  <c r="C18" i="4"/>
  <c r="F18" i="4" l="1"/>
  <c r="F20" i="4" s="1"/>
  <c r="F21" i="4" s="1"/>
  <c r="X32" i="1" l="1"/>
  <c r="D18" i="6" l="1"/>
  <c r="D19" i="6" s="1"/>
  <c r="C18" i="6"/>
  <c r="C19" i="6" s="1"/>
  <c r="E15" i="7" l="1"/>
  <c r="E16" i="7" s="1"/>
  <c r="D15" i="7"/>
  <c r="D16" i="7" s="1"/>
  <c r="V49" i="1" l="1"/>
  <c r="V32" i="1"/>
  <c r="V13" i="1"/>
  <c r="T26" i="1" l="1"/>
  <c r="T18" i="1"/>
  <c r="T17" i="1"/>
  <c r="T19" i="1"/>
  <c r="T20" i="1"/>
  <c r="T21" i="1"/>
  <c r="T22" i="1"/>
  <c r="T23" i="1"/>
  <c r="T25" i="1"/>
  <c r="T43" i="1"/>
  <c r="T35" i="1"/>
  <c r="T44" i="1"/>
  <c r="T47" i="1"/>
  <c r="T42" i="1"/>
  <c r="T36" i="1"/>
  <c r="T40" i="1"/>
  <c r="T37" i="1"/>
  <c r="T41" i="1"/>
  <c r="T38" i="1"/>
  <c r="T39" i="1"/>
  <c r="V51" i="1"/>
  <c r="V55" i="1" s="1"/>
  <c r="E19" i="6"/>
  <c r="X49" i="1" l="1"/>
  <c r="X51" i="1" l="1"/>
  <c r="X13" i="1"/>
  <c r="X55" i="1" l="1"/>
  <c r="S49" i="1"/>
  <c r="S32" i="1"/>
  <c r="S13" i="1"/>
  <c r="O32" i="1"/>
  <c r="Q21" i="1"/>
  <c r="Q32" i="1" s="1"/>
  <c r="O49" i="1"/>
  <c r="O13" i="1"/>
  <c r="U32" i="1"/>
  <c r="U49" i="1"/>
  <c r="U13" i="1"/>
  <c r="M32" i="1"/>
  <c r="L20" i="1" s="1"/>
  <c r="M49" i="1"/>
  <c r="L44" i="1" s="1"/>
  <c r="Q38" i="1"/>
  <c r="Q40" i="1"/>
  <c r="Q43" i="1"/>
  <c r="Q45" i="1"/>
  <c r="Q46" i="1"/>
  <c r="Q47" i="1"/>
  <c r="Q13" i="1"/>
  <c r="M13" i="1"/>
  <c r="L11" i="1" s="1"/>
  <c r="K13" i="1"/>
  <c r="J7" i="1" s="1"/>
  <c r="K32" i="1"/>
  <c r="J20" i="1" s="1"/>
  <c r="K49" i="1"/>
  <c r="J44" i="1" s="1"/>
  <c r="I13" i="1"/>
  <c r="H6" i="1" s="1"/>
  <c r="I32" i="1"/>
  <c r="H28" i="1" s="1"/>
  <c r="I49" i="1"/>
  <c r="H42" i="1" s="1"/>
  <c r="G13" i="1"/>
  <c r="F10" i="1" s="1"/>
  <c r="G32" i="1"/>
  <c r="F23" i="1" s="1"/>
  <c r="G49" i="1"/>
  <c r="F40" i="1" s="1"/>
  <c r="E13" i="1"/>
  <c r="D6" i="1" s="1"/>
  <c r="E32" i="1"/>
  <c r="D27" i="1" s="1"/>
  <c r="E49" i="1"/>
  <c r="U50" i="1"/>
  <c r="L42" i="1"/>
  <c r="H39" i="1"/>
  <c r="L30" i="1"/>
  <c r="H27" i="1"/>
  <c r="L23" i="1"/>
  <c r="H23" i="1"/>
  <c r="L21" i="1"/>
  <c r="H21" i="1"/>
  <c r="L12" i="1"/>
  <c r="H10" i="1"/>
  <c r="F7" i="1"/>
  <c r="R6" i="1" l="1"/>
  <c r="R5" i="1"/>
  <c r="R12" i="1"/>
  <c r="R10" i="1"/>
  <c r="R8" i="1"/>
  <c r="R7" i="1"/>
  <c r="R20" i="1"/>
  <c r="R17" i="1"/>
  <c r="R26" i="1"/>
  <c r="R19" i="1"/>
  <c r="R18" i="1"/>
  <c r="R38" i="1"/>
  <c r="R36" i="1"/>
  <c r="R44" i="1"/>
  <c r="R43" i="1"/>
  <c r="R39" i="1"/>
  <c r="R35" i="1"/>
  <c r="R42" i="1"/>
  <c r="R41" i="1"/>
  <c r="R40" i="1"/>
  <c r="H36" i="1"/>
  <c r="H37" i="1"/>
  <c r="H46" i="1"/>
  <c r="L6" i="1"/>
  <c r="F22" i="1"/>
  <c r="L7" i="1"/>
  <c r="D19" i="1"/>
  <c r="D8" i="1"/>
  <c r="L10" i="1"/>
  <c r="J48" i="1"/>
  <c r="D5" i="1"/>
  <c r="D12" i="1"/>
  <c r="J6" i="1"/>
  <c r="D30" i="1"/>
  <c r="F44" i="1"/>
  <c r="F11" i="1"/>
  <c r="F46" i="1"/>
  <c r="F39" i="1"/>
  <c r="F12" i="1"/>
  <c r="H40" i="1"/>
  <c r="F5" i="1"/>
  <c r="F35" i="1"/>
  <c r="J12" i="1"/>
  <c r="F8" i="1"/>
  <c r="H41" i="1"/>
  <c r="F6" i="1"/>
  <c r="J10" i="1"/>
  <c r="H35" i="1"/>
  <c r="L43" i="1"/>
  <c r="F20" i="1"/>
  <c r="F18" i="1"/>
  <c r="F27" i="1"/>
  <c r="L19" i="1"/>
  <c r="H12" i="1"/>
  <c r="H8" i="1"/>
  <c r="D11" i="1"/>
  <c r="D20" i="1"/>
  <c r="D25" i="1"/>
  <c r="J35" i="1"/>
  <c r="J40" i="1"/>
  <c r="J42" i="1"/>
  <c r="H5" i="1"/>
  <c r="D7" i="1"/>
  <c r="J8" i="1"/>
  <c r="F36" i="1"/>
  <c r="J46" i="1"/>
  <c r="J41" i="1"/>
  <c r="J5" i="1"/>
  <c r="L8" i="1"/>
  <c r="H11" i="1"/>
  <c r="D16" i="1"/>
  <c r="F48" i="1"/>
  <c r="J39" i="1"/>
  <c r="L5" i="1"/>
  <c r="H7" i="1"/>
  <c r="D10" i="1"/>
  <c r="J11" i="1"/>
  <c r="F16" i="1"/>
  <c r="F29" i="1"/>
  <c r="F43" i="1"/>
  <c r="Q49" i="1"/>
  <c r="Q51" i="1" s="1"/>
  <c r="Q55" i="1" s="1"/>
  <c r="J36" i="1"/>
  <c r="D17" i="1"/>
  <c r="F30" i="1"/>
  <c r="J37" i="1"/>
  <c r="H43" i="1"/>
  <c r="F19" i="1"/>
  <c r="D22" i="1"/>
  <c r="F28" i="1"/>
  <c r="G51" i="1"/>
  <c r="G55" i="1" s="1"/>
  <c r="F17" i="1"/>
  <c r="D21" i="1"/>
  <c r="F26" i="1"/>
  <c r="D26" i="1"/>
  <c r="H29" i="1"/>
  <c r="H19" i="1"/>
  <c r="E51" i="1"/>
  <c r="E55" i="1" s="1"/>
  <c r="I51" i="1"/>
  <c r="H17" i="1"/>
  <c r="D23" i="1"/>
  <c r="D28" i="1"/>
  <c r="H20" i="1"/>
  <c r="H18" i="1"/>
  <c r="O51" i="1"/>
  <c r="O55" i="1" s="1"/>
  <c r="L37" i="1"/>
  <c r="L40" i="1"/>
  <c r="M51" i="1"/>
  <c r="M55" i="1" s="1"/>
  <c r="J38" i="1"/>
  <c r="L35" i="1"/>
  <c r="F38" i="1"/>
  <c r="F41" i="1"/>
  <c r="J43" i="1"/>
  <c r="L46" i="1"/>
  <c r="L41" i="1"/>
  <c r="H48" i="1"/>
  <c r="L36" i="1"/>
  <c r="L39" i="1"/>
  <c r="F42" i="1"/>
  <c r="H44" i="1"/>
  <c r="L48" i="1"/>
  <c r="F37" i="1"/>
  <c r="S51" i="1"/>
  <c r="J21" i="1"/>
  <c r="J17" i="1"/>
  <c r="J22" i="1"/>
  <c r="L17" i="1"/>
  <c r="J26" i="1"/>
  <c r="J28" i="1"/>
  <c r="K51" i="1"/>
  <c r="K55" i="1" s="1"/>
  <c r="D18" i="1"/>
  <c r="J19" i="1"/>
  <c r="F21" i="1"/>
  <c r="L28" i="1"/>
  <c r="U51" i="1"/>
  <c r="U55" i="1" s="1"/>
  <c r="J27" i="1"/>
  <c r="J18" i="1"/>
  <c r="J29" i="1"/>
  <c r="L18" i="1"/>
  <c r="L29" i="1"/>
  <c r="J23" i="1"/>
  <c r="S55" i="1" l="1"/>
  <c r="R37" i="1"/>
  <c r="L38" i="1"/>
  <c r="H38" i="1"/>
  <c r="I55" i="1"/>
</calcChain>
</file>

<file path=xl/sharedStrings.xml><?xml version="1.0" encoding="utf-8"?>
<sst xmlns="http://schemas.openxmlformats.org/spreadsheetml/2006/main" count="292" uniqueCount="232">
  <si>
    <t>Revenue</t>
  </si>
  <si>
    <t>Membership Revenue</t>
  </si>
  <si>
    <t>Associate Member</t>
  </si>
  <si>
    <t>Store Bag Program</t>
  </si>
  <si>
    <t>Business Development</t>
  </si>
  <si>
    <t>Gold Standards Committee</t>
  </si>
  <si>
    <t>Interest &amp; Misc. Income</t>
  </si>
  <si>
    <t>Total Revenue</t>
  </si>
  <si>
    <t>Expenses</t>
  </si>
  <si>
    <t>Awareness/Marketing</t>
  </si>
  <si>
    <t>Scholarship Program</t>
  </si>
  <si>
    <t>Legal/Bylaw Expense</t>
  </si>
  <si>
    <t>Board of Directors' Expenses</t>
  </si>
  <si>
    <t>Government Relations Committee</t>
  </si>
  <si>
    <t>Industry Survey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</si>
  <si>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</si>
  <si>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</si>
  <si>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</si>
  <si>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</si>
  <si>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</si>
  <si>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</si>
  <si>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</si>
  <si>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</si>
  <si>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</si>
  <si>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</si>
  <si>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</si>
  <si>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</si>
  <si>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</si>
  <si>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</si>
  <si>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</si>
  <si>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</si>
  <si>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FDFA Connect Sales</t>
  </si>
  <si>
    <t>Passport Collateral Sales</t>
  </si>
  <si>
    <t>Foreign Exchange Loss/(Gain)</t>
  </si>
  <si>
    <t>Convention Committee</t>
  </si>
  <si>
    <t>Supplier Committee</t>
  </si>
  <si>
    <t>Supplier Member</t>
  </si>
  <si>
    <t>Operator Member</t>
  </si>
  <si>
    <t>Jan/10- Dec/10</t>
  </si>
  <si>
    <t>2010
BUDGET</t>
  </si>
  <si>
    <t>2011
BUDGET</t>
  </si>
  <si>
    <t>FDFA Connect (Buyers Guide)</t>
  </si>
  <si>
    <t>2010
ACTUAL</t>
  </si>
  <si>
    <t xml:space="preserve">Strategic Planning/Review </t>
  </si>
  <si>
    <t>25th Anniversary Allowance</t>
  </si>
  <si>
    <t>2012
BUDGET</t>
  </si>
  <si>
    <t>2013
BUDGET</t>
  </si>
  <si>
    <t>2014
BUDGET</t>
  </si>
  <si>
    <t>Jan- Dec</t>
  </si>
  <si>
    <t>Program Expenses</t>
  </si>
  <si>
    <t>Contingency Expense</t>
  </si>
  <si>
    <t>Jan-Dec</t>
  </si>
  <si>
    <t>2011
ACTUAL</t>
  </si>
  <si>
    <t>2012
ACTUAL</t>
  </si>
  <si>
    <t>2013
ACTUAL</t>
  </si>
  <si>
    <t>Summit/Semi-Annual Meeting</t>
  </si>
  <si>
    <t>National Marketing Program</t>
  </si>
  <si>
    <t xml:space="preserve"> Dues &amp; Subscriptions</t>
  </si>
  <si>
    <t>Retail Council of Canada</t>
  </si>
  <si>
    <t>Canadian Chamber of Commerce</t>
  </si>
  <si>
    <t>Adobe Connect (webinars)</t>
  </si>
  <si>
    <t>Tourism Industry Association Canada</t>
  </si>
  <si>
    <t>Industry Media/Website Domain Subscriptions</t>
  </si>
  <si>
    <t>2015
BUDGET</t>
  </si>
  <si>
    <t>Expense Summary</t>
  </si>
  <si>
    <t>Annual Budget</t>
  </si>
  <si>
    <t>Teleconferences</t>
  </si>
  <si>
    <t>Live Meeting January</t>
  </si>
  <si>
    <t>Corporate Photos</t>
  </si>
  <si>
    <t>2013
Actual</t>
  </si>
  <si>
    <t>2014
Actual</t>
  </si>
  <si>
    <t>Board of Directors</t>
  </si>
  <si>
    <t>Press Releases</t>
  </si>
  <si>
    <t>Government Relations</t>
  </si>
  <si>
    <t>Certification Program</t>
  </si>
  <si>
    <t>Statistics Canada</t>
  </si>
  <si>
    <t>Impact Public Affairs Membership</t>
  </si>
  <si>
    <t>*Program Expenses Sep. 2014 through Aug. 2015</t>
  </si>
  <si>
    <t>Annual until Dec.2015</t>
  </si>
  <si>
    <t>Development of Overall Strategy</t>
  </si>
  <si>
    <t>Style Guide Composition &amp; Rollout (webinars)</t>
  </si>
  <si>
    <t xml:space="preserve">Website Redesign </t>
  </si>
  <si>
    <t>Operator Portal</t>
  </si>
  <si>
    <t>Royalty Free Images</t>
  </si>
  <si>
    <t>World Duty Free Membership (€5000)</t>
  </si>
  <si>
    <t>Total Program Expense</t>
  </si>
  <si>
    <t>FDFA Admin/Meetings, Travel, Misc</t>
  </si>
  <si>
    <t>Total Marketing Expense (including FDFA admin costs)</t>
  </si>
  <si>
    <t>Annual Budget for Marketing Program (including FDFA admin costs)</t>
  </si>
  <si>
    <t>8 months
Jan-Aug 2015</t>
  </si>
  <si>
    <t>Sep-Dec2014</t>
  </si>
  <si>
    <t>Lobbyist (TSA) Tobacco</t>
  </si>
  <si>
    <t>2016 BUDGET</t>
  </si>
  <si>
    <t>SharePoint/Office 365</t>
  </si>
  <si>
    <t xml:space="preserve">2015 Budget </t>
  </si>
  <si>
    <t>2015
Actual</t>
  </si>
  <si>
    <t>2015
Budget</t>
  </si>
  <si>
    <t>2015 Actual</t>
  </si>
  <si>
    <t>Live Meeting Convention &amp; Board Dinner</t>
  </si>
  <si>
    <t xml:space="preserve">Website Maintenance </t>
  </si>
  <si>
    <t>Analytics and Reporting</t>
  </si>
  <si>
    <t xml:space="preserve">Account Management </t>
  </si>
  <si>
    <t xml:space="preserve">Summer Campaign 2015 </t>
  </si>
  <si>
    <t>Notes</t>
  </si>
  <si>
    <t>2016 Budget</t>
  </si>
  <si>
    <t>2015 
Actual</t>
  </si>
  <si>
    <t>Month</t>
  </si>
  <si>
    <t>Duration</t>
  </si>
  <si>
    <t>2 nights</t>
  </si>
  <si>
    <t>L. Karson Travel to IAADFS</t>
  </si>
  <si>
    <t>RCC Hotel at FDFA Convention</t>
  </si>
  <si>
    <t>L. Karson Duty Free Store Visit (TBD)</t>
  </si>
  <si>
    <t>FDFA Travel Schedule &amp; Budget</t>
  </si>
  <si>
    <t>2016
Budget</t>
  </si>
  <si>
    <t>Travel/Entertainment Expense</t>
  </si>
  <si>
    <t>Actual</t>
  </si>
  <si>
    <t>Surplus/Deficit</t>
  </si>
  <si>
    <t>Marketing Budget Sep. 1/4 - Aug. 31/15</t>
  </si>
  <si>
    <t>P &amp; L Forecast</t>
  </si>
  <si>
    <t>change</t>
  </si>
  <si>
    <t>Revenues:</t>
  </si>
  <si>
    <t xml:space="preserve">Operator Memberships </t>
  </si>
  <si>
    <t>Supplier Memberships</t>
  </si>
  <si>
    <t>Associate Memberships</t>
  </si>
  <si>
    <t>FDFA Connect</t>
  </si>
  <si>
    <t>Other</t>
  </si>
  <si>
    <t>Expenses:</t>
  </si>
  <si>
    <t xml:space="preserve">Program Expenses </t>
  </si>
  <si>
    <t>Current Year Surplus (Deficit)</t>
  </si>
  <si>
    <t>Surplus, Start of Year</t>
  </si>
  <si>
    <t>Surplus, End of Year</t>
  </si>
  <si>
    <t>Economic Impact Report - Road TRIP</t>
  </si>
  <si>
    <t>Surplus/ (Deficit)</t>
  </si>
  <si>
    <t>(details for some expense lines are on following page-tabs)</t>
  </si>
  <si>
    <t>Expense Summary (General GR)</t>
  </si>
  <si>
    <t>Total Expense (General GR)</t>
  </si>
  <si>
    <t>2016 
Actual</t>
  </si>
  <si>
    <t>GR Lease</t>
  </si>
  <si>
    <t>Contingency</t>
  </si>
  <si>
    <t>Travel Costs for Ottawa Mtgs with Government</t>
  </si>
  <si>
    <t>Total Lease</t>
  </si>
  <si>
    <t>BLG review of legal/regs re: PBA RFP</t>
  </si>
  <si>
    <t>Annual GR Budget</t>
  </si>
  <si>
    <t>budget based on Mar/Apr only</t>
  </si>
  <si>
    <t>Combined Surplus/Deficit</t>
  </si>
  <si>
    <t xml:space="preserve">TSA GR Advisory Services </t>
  </si>
  <si>
    <t>March/April/May</t>
  </si>
  <si>
    <t>June/July</t>
  </si>
  <si>
    <t>Combined Total</t>
  </si>
  <si>
    <t>BLG legal review D432 &amp; letter to PBA</t>
  </si>
  <si>
    <t>Employee Performance reviews</t>
  </si>
  <si>
    <t>paid in Euros</t>
  </si>
  <si>
    <t xml:space="preserve">2016 Actual </t>
  </si>
  <si>
    <t>2017 Budget</t>
  </si>
  <si>
    <t>2016 Actual</t>
  </si>
  <si>
    <t>Resource books, Gifts, Events, fees</t>
  </si>
  <si>
    <t>Legal (conflict of interest/BOD resignations)</t>
  </si>
  <si>
    <t>MP/CBSA Meetings (BOD travel etc.) &amp; Events</t>
  </si>
  <si>
    <t>Board Approved Budget Addition</t>
  </si>
  <si>
    <t xml:space="preserve">Admin/Telecon./Translation/Graphics, </t>
  </si>
  <si>
    <t>March</t>
  </si>
  <si>
    <t>Sept.</t>
  </si>
  <si>
    <t>various</t>
  </si>
  <si>
    <t>Misc.  events, taxi</t>
  </si>
  <si>
    <t>Convention (Net)</t>
  </si>
  <si>
    <t>2016
Actual</t>
  </si>
  <si>
    <t>2017   BUDGET NOTES</t>
  </si>
  <si>
    <t>4 nights</t>
  </si>
  <si>
    <t>Live Meeting Semi/Summit</t>
  </si>
  <si>
    <t>Budget</t>
  </si>
  <si>
    <t>FDFA FINANCIAL FORECAST  2015 - 2017</t>
  </si>
  <si>
    <t>2016 Review (CBSA)</t>
  </si>
  <si>
    <t>details separate page</t>
  </si>
  <si>
    <t>see details on separate page</t>
  </si>
  <si>
    <t>Revenue:</t>
  </si>
  <si>
    <t>*Operator Registrations (20 x $100 per)</t>
  </si>
  <si>
    <t>Total</t>
  </si>
  <si>
    <t>FDFA Staff Travel/Hotel</t>
  </si>
  <si>
    <t>1 points flight value of $375</t>
  </si>
  <si>
    <t>RCC Store registration (25 registrations)</t>
  </si>
  <si>
    <t xml:space="preserve">estimated minimum to keep website maintained </t>
  </si>
  <si>
    <t>1 night hotel, lunch mtg. and dinner w CBSA</t>
  </si>
  <si>
    <t>travel for live mtg.</t>
  </si>
  <si>
    <t>BOD liability and general business coverage</t>
  </si>
  <si>
    <t>bank fees and cc discounts</t>
  </si>
  <si>
    <t>Travel Stats are now self-serve, no fees</t>
  </si>
  <si>
    <t xml:space="preserve">Annual Budget 2017 </t>
  </si>
  <si>
    <t>Semi-Annual Conference</t>
  </si>
  <si>
    <t xml:space="preserve">Ops Meals </t>
  </si>
  <si>
    <t>Operator Mtg  -  A/V, room rental</t>
  </si>
  <si>
    <t>Speakers</t>
  </si>
  <si>
    <t>2017 Notes</t>
  </si>
  <si>
    <t xml:space="preserve">Sponsor </t>
  </si>
  <si>
    <t xml:space="preserve">Shuttle Transportation </t>
  </si>
  <si>
    <t>Net Expense</t>
  </si>
  <si>
    <t>USD exchange</t>
  </si>
  <si>
    <t>One store dropped down into a lower threshold (does not include PBDF/Peninsula)</t>
  </si>
  <si>
    <t>Convention (net)</t>
  </si>
  <si>
    <t>to be confirmed by GR Committee</t>
  </si>
  <si>
    <t xml:space="preserve"> suport for 2017, pending approval</t>
  </si>
  <si>
    <t>depends on GR intiatives for 2017</t>
  </si>
  <si>
    <t>$500 USD</t>
  </si>
  <si>
    <t>Meetings (Supplier, Stakeholders)</t>
  </si>
  <si>
    <t>Golf Tournament - QC/ON</t>
  </si>
  <si>
    <t>Semi-Annual (Bus/Prof/Dev.)</t>
  </si>
  <si>
    <t>lease commitment until Dec. 31/2018</t>
  </si>
  <si>
    <t>2017 YTD</t>
  </si>
  <si>
    <t>Store Bag Program (net)</t>
  </si>
  <si>
    <t xml:space="preserve">Interest &amp; Misc. Income </t>
  </si>
  <si>
    <t>2015 ACTUAL</t>
  </si>
  <si>
    <t>2014 ACTUAL</t>
  </si>
  <si>
    <t>Updated Bylaws (board composition), legal review for annual audit</t>
  </si>
  <si>
    <t>NOTE - with no marketing program, 2017 is showing a surplus of $41k, however should the Board/GR cmte. decide to reallocate the $100k (previously budgeted for marketing), it would significantly affect the bottom line</t>
  </si>
  <si>
    <t>2017 
BUDGET</t>
  </si>
  <si>
    <t>resource books, non-member mtgs.</t>
  </si>
  <si>
    <t>new banner</t>
  </si>
  <si>
    <t>Mtg. with CBSA in Ottawa</t>
  </si>
  <si>
    <t xml:space="preserve">Lobbyist (TSA) </t>
  </si>
  <si>
    <t>mtgs.</t>
  </si>
  <si>
    <t>teleconfereces</t>
  </si>
  <si>
    <t>2017 Actual</t>
  </si>
  <si>
    <t>Misc., binders, graphics</t>
  </si>
  <si>
    <t>To/from RCC Conference</t>
  </si>
  <si>
    <t>presentation graphics higher than budgeted plus addition of notebooks for RCC Conference</t>
  </si>
  <si>
    <t>2016 
ACTUAL</t>
  </si>
  <si>
    <t>Surplus/(Deficit)</t>
  </si>
  <si>
    <t>Intuit Canada (QuickBooks)</t>
  </si>
  <si>
    <t>LinkedIn/Survey Monkey/Drop Box subscriptions</t>
  </si>
  <si>
    <t>includes Phase 2 of new member website</t>
  </si>
  <si>
    <t>IT support, courier, fax subscription, office storage, office supplies, new laptop/printer</t>
  </si>
  <si>
    <t>Prior year columns can be viewed by selecting the 'unhide' option</t>
  </si>
  <si>
    <t>2017 
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</si>
</sst>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_ ;[Red]\-#,##0.00\ "/>
    <numFmt numFmtId="167" formatCode="#,##0_ ;[Red]\-#,##0\ "/>
    <numFmt numFmtId="168" formatCode="_(* #,##0_);_(* \(#,##0\);_(* &quot;-&quot;??_);_(@_)"/>
    <numFmt numFmtId="169" formatCode="_-* #,##0_-;\-* #,##0_-;_-* &quot;-&quot;??_-;_-@_-"/>
    <numFmt numFmtId="170" formatCode="&quot;$&quot;#,##0"/>
    <numFmt numFmtId="171" formatCode="_(&quot;$&quot;* #,##0.00_);_(&quot;$&quot;* \(#,##0.00\);_(&quot;$&quot;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</cellStyleXfs>
  <cellXfs count="428">
    <xf numFmtId="0" fontId="0" fillId="0" borderId="0" xfId="0"/>
    <xf numFmtId="0" fontId="4" fillId="0" borderId="0" xfId="0" applyFont="1"/>
    <xf numFmtId="0" fontId="6" fillId="0" borderId="0" xfId="0" applyFont="1"/>
    <xf numFmtId="10" fontId="3" fillId="0" borderId="0" xfId="0" applyNumberFormat="1" applyFont="1"/>
    <xf numFmtId="10" fontId="8" fillId="0" borderId="0" xfId="0" applyNumberFormat="1" applyFont="1" applyFill="1"/>
    <xf numFmtId="0" fontId="8" fillId="0" borderId="0" xfId="0" applyFont="1" applyAlignment="1">
      <alignment wrapText="1"/>
    </xf>
    <xf numFmtId="10" fontId="3" fillId="0" borderId="1" xfId="1" applyNumberFormat="1" applyFont="1" applyFill="1" applyBorder="1"/>
    <xf numFmtId="0" fontId="3" fillId="0" borderId="0" xfId="0" applyFont="1"/>
    <xf numFmtId="0" fontId="2" fillId="0" borderId="0" xfId="0" applyFont="1" applyFill="1"/>
    <xf numFmtId="41" fontId="7" fillId="0" borderId="0" xfId="0" applyNumberFormat="1" applyFont="1" applyFill="1"/>
    <xf numFmtId="41" fontId="7" fillId="0" borderId="0" xfId="1" applyNumberFormat="1" applyFont="1" applyFill="1"/>
    <xf numFmtId="165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/>
    <xf numFmtId="165" fontId="3" fillId="0" borderId="1" xfId="1" applyNumberFormat="1" applyFont="1" applyFill="1" applyBorder="1"/>
    <xf numFmtId="165" fontId="3" fillId="0" borderId="0" xfId="1" applyNumberFormat="1" applyFont="1" applyFill="1"/>
    <xf numFmtId="0" fontId="6" fillId="0" borderId="0" xfId="0" applyFont="1" applyBorder="1"/>
    <xf numFmtId="10" fontId="3" fillId="0" borderId="0" xfId="1" applyNumberFormat="1" applyFont="1" applyFill="1" applyBorder="1"/>
    <xf numFmtId="165" fontId="3" fillId="0" borderId="0" xfId="1" applyNumberFormat="1" applyFont="1" applyFill="1" applyBorder="1"/>
    <xf numFmtId="167" fontId="6" fillId="0" borderId="0" xfId="1" applyNumberFormat="1" applyFont="1" applyFill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Border="1"/>
    <xf numFmtId="165" fontId="3" fillId="0" borderId="0" xfId="0" applyNumberFormat="1" applyFont="1" applyFill="1" applyBorder="1"/>
    <xf numFmtId="10" fontId="3" fillId="0" borderId="0" xfId="0" applyNumberFormat="1" applyFont="1" applyBorder="1"/>
    <xf numFmtId="165" fontId="11" fillId="0" borderId="0" xfId="0" applyNumberFormat="1" applyFont="1"/>
    <xf numFmtId="165" fontId="11" fillId="0" borderId="0" xfId="0" applyNumberFormat="1" applyFont="1" applyBorder="1"/>
    <xf numFmtId="165" fontId="12" fillId="0" borderId="1" xfId="1" applyNumberFormat="1" applyFont="1" applyFill="1" applyBorder="1"/>
    <xf numFmtId="165" fontId="12" fillId="0" borderId="0" xfId="1" applyNumberFormat="1" applyFont="1" applyFill="1" applyBorder="1"/>
    <xf numFmtId="0" fontId="11" fillId="0" borderId="0" xfId="0" applyFont="1"/>
    <xf numFmtId="0" fontId="7" fillId="0" borderId="0" xfId="0" applyFont="1" applyFill="1" applyAlignment="1">
      <alignment horizontal="center" wrapText="1"/>
    </xf>
    <xf numFmtId="41" fontId="6" fillId="0" borderId="0" xfId="1" applyNumberFormat="1" applyFont="1" applyFill="1" applyBorder="1"/>
    <xf numFmtId="41" fontId="6" fillId="0" borderId="0" xfId="1" applyNumberFormat="1" applyFont="1" applyFill="1"/>
    <xf numFmtId="41" fontId="4" fillId="0" borderId="1" xfId="1" applyNumberFormat="1" applyFont="1" applyFill="1" applyBorder="1"/>
    <xf numFmtId="41" fontId="4" fillId="0" borderId="0" xfId="1" applyNumberFormat="1" applyFont="1" applyFill="1" applyBorder="1"/>
    <xf numFmtId="0" fontId="10" fillId="0" borderId="0" xfId="0" applyFont="1" applyBorder="1"/>
    <xf numFmtId="10" fontId="9" fillId="0" borderId="0" xfId="0" applyNumberFormat="1" applyFont="1" applyBorder="1"/>
    <xf numFmtId="165" fontId="9" fillId="0" borderId="0" xfId="1" applyNumberFormat="1" applyFont="1" applyFill="1" applyBorder="1"/>
    <xf numFmtId="165" fontId="12" fillId="0" borderId="0" xfId="0" applyNumberFormat="1" applyFont="1" applyBorder="1"/>
    <xf numFmtId="0" fontId="10" fillId="0" borderId="0" xfId="0" applyFont="1"/>
    <xf numFmtId="41" fontId="3" fillId="0" borderId="0" xfId="1" applyNumberFormat="1" applyFont="1" applyFill="1" applyBorder="1"/>
    <xf numFmtId="41" fontId="4" fillId="0" borderId="0" xfId="0" applyNumberFormat="1" applyFont="1" applyFill="1"/>
    <xf numFmtId="41" fontId="2" fillId="0" borderId="0" xfId="0" applyNumberFormat="1" applyFont="1" applyFill="1"/>
    <xf numFmtId="41" fontId="6" fillId="0" borderId="0" xfId="1" applyNumberFormat="1" applyFont="1" applyFill="1" applyBorder="1" applyAlignment="1">
      <alignment horizontal="right"/>
    </xf>
    <xf numFmtId="0" fontId="3" fillId="0" borderId="1" xfId="0" applyFont="1" applyBorder="1"/>
    <xf numFmtId="0" fontId="6" fillId="0" borderId="0" xfId="0" applyFont="1" applyAlignment="1">
      <alignment vertical="center"/>
    </xf>
    <xf numFmtId="168" fontId="4" fillId="0" borderId="1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168" fontId="4" fillId="0" borderId="0" xfId="1" applyNumberFormat="1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/>
    <xf numFmtId="41" fontId="0" fillId="0" borderId="0" xfId="0" applyNumberFormat="1"/>
    <xf numFmtId="41" fontId="1" fillId="0" borderId="0" xfId="0" applyNumberFormat="1" applyFont="1"/>
    <xf numFmtId="168" fontId="1" fillId="0" borderId="0" xfId="1" applyNumberFormat="1" applyFont="1" applyFill="1" applyBorder="1"/>
    <xf numFmtId="15" fontId="1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 wrapText="1" indent="1"/>
    </xf>
    <xf numFmtId="41" fontId="17" fillId="0" borderId="1" xfId="0" applyNumberFormat="1" applyFont="1" applyBorder="1"/>
    <xf numFmtId="0" fontId="0" fillId="0" borderId="1" xfId="0" applyBorder="1"/>
    <xf numFmtId="49" fontId="13" fillId="0" borderId="0" xfId="0" applyNumberFormat="1" applyFont="1" applyBorder="1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6" fillId="0" borderId="0" xfId="0" applyFont="1"/>
    <xf numFmtId="3" fontId="19" fillId="0" borderId="0" xfId="0" applyNumberFormat="1" applyFont="1"/>
    <xf numFmtId="0" fontId="1" fillId="0" borderId="0" xfId="0" applyFont="1" applyAlignment="1">
      <alignment wrapText="1"/>
    </xf>
    <xf numFmtId="41" fontId="0" fillId="0" borderId="0" xfId="0" applyNumberFormat="1" applyBorder="1"/>
    <xf numFmtId="0" fontId="1" fillId="0" borderId="4" xfId="0" applyFont="1" applyBorder="1"/>
    <xf numFmtId="0" fontId="4" fillId="0" borderId="4" xfId="0" applyFont="1" applyBorder="1"/>
    <xf numFmtId="41" fontId="4" fillId="0" borderId="4" xfId="0" applyNumberFormat="1" applyFont="1" applyBorder="1"/>
    <xf numFmtId="41" fontId="1" fillId="0" borderId="0" xfId="0" applyNumberFormat="1" applyFont="1" applyAlignment="1">
      <alignment vertical="center"/>
    </xf>
    <xf numFmtId="0" fontId="9" fillId="0" borderId="0" xfId="0" applyFont="1"/>
    <xf numFmtId="168" fontId="1" fillId="0" borderId="0" xfId="1" applyNumberFormat="1" applyFont="1" applyFill="1"/>
    <xf numFmtId="0" fontId="0" fillId="0" borderId="0" xfId="0" applyFill="1"/>
    <xf numFmtId="41" fontId="0" fillId="0" borderId="0" xfId="0" applyNumberFormat="1" applyFill="1"/>
    <xf numFmtId="41" fontId="1" fillId="0" borderId="0" xfId="0" applyNumberFormat="1" applyFont="1" applyFill="1"/>
    <xf numFmtId="0" fontId="18" fillId="0" borderId="0" xfId="0" applyFont="1" applyAlignment="1">
      <alignment vertical="center"/>
    </xf>
    <xf numFmtId="169" fontId="18" fillId="0" borderId="0" xfId="1" applyNumberFormat="1" applyFont="1"/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9" fontId="0" fillId="0" borderId="0" xfId="1" applyNumberFormat="1" applyFont="1"/>
    <xf numFmtId="0" fontId="0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169" fontId="16" fillId="0" borderId="0" xfId="1" applyNumberFormat="1" applyFont="1"/>
    <xf numFmtId="3" fontId="1" fillId="0" borderId="1" xfId="0" applyNumberFormat="1" applyFont="1" applyBorder="1"/>
    <xf numFmtId="3" fontId="1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41" fontId="4" fillId="0" borderId="4" xfId="0" applyNumberFormat="1" applyFont="1" applyFill="1" applyBorder="1"/>
    <xf numFmtId="169" fontId="16" fillId="0" borderId="1" xfId="1" applyNumberFormat="1" applyFont="1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8" fontId="4" fillId="0" borderId="4" xfId="1" applyNumberFormat="1" applyFont="1" applyBorder="1"/>
    <xf numFmtId="0" fontId="1" fillId="2" borderId="0" xfId="0" applyFont="1" applyFill="1" applyAlignment="1">
      <alignment horizontal="center" wrapText="1"/>
    </xf>
    <xf numFmtId="168" fontId="1" fillId="2" borderId="0" xfId="1" applyNumberFormat="1" applyFont="1" applyFill="1"/>
    <xf numFmtId="3" fontId="1" fillId="2" borderId="0" xfId="0" applyNumberFormat="1" applyFont="1" applyFill="1"/>
    <xf numFmtId="168" fontId="4" fillId="2" borderId="0" xfId="1" applyNumberFormat="1" applyFont="1" applyFill="1"/>
    <xf numFmtId="3" fontId="1" fillId="2" borderId="0" xfId="1" applyNumberFormat="1" applyFont="1" applyFill="1"/>
    <xf numFmtId="3" fontId="4" fillId="2" borderId="0" xfId="0" applyNumberFormat="1" applyFont="1" applyFill="1"/>
    <xf numFmtId="0" fontId="1" fillId="0" borderId="0" xfId="0" applyFont="1" applyAlignment="1">
      <alignment horizontal="right"/>
    </xf>
    <xf numFmtId="168" fontId="0" fillId="0" borderId="0" xfId="1" applyNumberFormat="1" applyFont="1"/>
    <xf numFmtId="168" fontId="4" fillId="0" borderId="0" xfId="1" applyNumberFormat="1" applyFont="1" applyFill="1"/>
    <xf numFmtId="41" fontId="1" fillId="0" borderId="0" xfId="0" applyNumberFormat="1" applyFont="1" applyFill="1" applyAlignment="1"/>
    <xf numFmtId="168" fontId="4" fillId="0" borderId="0" xfId="1" applyNumberFormat="1" applyFont="1"/>
    <xf numFmtId="169" fontId="4" fillId="0" borderId="4" xfId="0" applyNumberFormat="1" applyFont="1" applyBorder="1"/>
    <xf numFmtId="0" fontId="16" fillId="0" borderId="2" xfId="0" applyFont="1" applyFill="1" applyBorder="1" applyAlignment="1">
      <alignment horizontal="center" vertical="center" wrapText="1"/>
    </xf>
    <xf numFmtId="169" fontId="0" fillId="0" borderId="0" xfId="0" applyNumberFormat="1" applyFill="1"/>
    <xf numFmtId="169" fontId="16" fillId="0" borderId="1" xfId="0" applyNumberFormat="1" applyFont="1" applyFill="1" applyBorder="1"/>
    <xf numFmtId="169" fontId="4" fillId="0" borderId="4" xfId="0" applyNumberFormat="1" applyFont="1" applyFill="1" applyBorder="1"/>
    <xf numFmtId="168" fontId="0" fillId="2" borderId="0" xfId="1" applyNumberFormat="1" applyFont="1" applyFill="1"/>
    <xf numFmtId="168" fontId="4" fillId="2" borderId="4" xfId="1" applyNumberFormat="1" applyFont="1" applyFill="1" applyBorder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8" fontId="0" fillId="0" borderId="0" xfId="1" applyNumberFormat="1" applyFont="1" applyFill="1"/>
    <xf numFmtId="169" fontId="3" fillId="0" borderId="0" xfId="0" applyNumberFormat="1" applyFont="1"/>
    <xf numFmtId="0" fontId="4" fillId="0" borderId="3" xfId="0" applyFont="1" applyFill="1" applyBorder="1" applyAlignment="1">
      <alignment horizontal="center" vertical="center" wrapText="1"/>
    </xf>
    <xf numFmtId="41" fontId="14" fillId="0" borderId="0" xfId="1" applyNumberFormat="1" applyFont="1" applyFill="1" applyBorder="1" applyAlignment="1">
      <alignment horizontal="right"/>
    </xf>
    <xf numFmtId="41" fontId="14" fillId="0" borderId="0" xfId="1" applyNumberFormat="1" applyFont="1" applyFill="1"/>
    <xf numFmtId="41" fontId="14" fillId="0" borderId="0" xfId="1" applyNumberFormat="1" applyFont="1" applyFill="1" applyBorder="1"/>
    <xf numFmtId="41" fontId="14" fillId="0" borderId="0" xfId="1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3" fillId="0" borderId="4" xfId="0" applyNumberFormat="1" applyFont="1" applyFill="1" applyBorder="1"/>
    <xf numFmtId="0" fontId="0" fillId="0" borderId="0" xfId="0" applyBorder="1"/>
    <xf numFmtId="0" fontId="2" fillId="0" borderId="3" xfId="0" applyFont="1" applyBorder="1" applyAlignment="1">
      <alignment horizontal="left" vertical="center"/>
    </xf>
    <xf numFmtId="0" fontId="7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1" fontId="0" fillId="0" borderId="0" xfId="0" applyNumberFormat="1" applyFill="1" applyBorder="1"/>
    <xf numFmtId="0" fontId="1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9" fontId="1" fillId="0" borderId="1" xfId="0" applyNumberFormat="1" applyFont="1" applyBorder="1"/>
    <xf numFmtId="168" fontId="1" fillId="0" borderId="1" xfId="0" applyNumberFormat="1" applyFont="1" applyBorder="1"/>
    <xf numFmtId="168" fontId="1" fillId="0" borderId="1" xfId="1" applyNumberFormat="1" applyFont="1" applyBorder="1"/>
    <xf numFmtId="41" fontId="2" fillId="0" borderId="3" xfId="1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1" fontId="1" fillId="0" borderId="1" xfId="0" applyNumberFormat="1" applyFont="1" applyFill="1" applyBorder="1"/>
    <xf numFmtId="0" fontId="6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0" fontId="0" fillId="0" borderId="0" xfId="0" applyNumberFormat="1" applyFill="1"/>
    <xf numFmtId="170" fontId="4" fillId="0" borderId="0" xfId="0" applyNumberFormat="1" applyFont="1"/>
    <xf numFmtId="170" fontId="4" fillId="0" borderId="0" xfId="0" applyNumberFormat="1" applyFont="1" applyFill="1"/>
    <xf numFmtId="170" fontId="4" fillId="0" borderId="5" xfId="0" applyNumberFormat="1" applyFont="1" applyBorder="1"/>
    <xf numFmtId="170" fontId="4" fillId="0" borderId="5" xfId="0" applyNumberFormat="1" applyFont="1" applyFill="1" applyBorder="1"/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49" fontId="14" fillId="0" borderId="0" xfId="0" applyNumberFormat="1" applyFont="1" applyAlignment="1">
      <alignment horizontal="left" indent="1"/>
    </xf>
    <xf numFmtId="0" fontId="24" fillId="0" borderId="0" xfId="0" applyFont="1" applyAlignment="1">
      <alignment horizontal="center"/>
    </xf>
    <xf numFmtId="0" fontId="25" fillId="0" borderId="0" xfId="0" applyFont="1" applyBorder="1"/>
    <xf numFmtId="10" fontId="24" fillId="0" borderId="0" xfId="0" applyNumberFormat="1" applyFont="1" applyBorder="1" applyAlignment="1">
      <alignment horizontal="center"/>
    </xf>
    <xf numFmtId="10" fontId="24" fillId="0" borderId="3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25" fillId="0" borderId="0" xfId="2" applyFont="1" applyBorder="1"/>
    <xf numFmtId="0" fontId="25" fillId="0" borderId="0" xfId="0" applyFont="1"/>
    <xf numFmtId="41" fontId="1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168" fontId="20" fillId="0" borderId="0" xfId="1" applyNumberFormat="1" applyFont="1" applyFill="1"/>
    <xf numFmtId="168" fontId="4" fillId="0" borderId="4" xfId="1" applyNumberFormat="1" applyFont="1" applyFill="1" applyBorder="1"/>
    <xf numFmtId="41" fontId="17" fillId="0" borderId="0" xfId="0" applyNumberFormat="1" applyFont="1" applyFill="1" applyBorder="1"/>
    <xf numFmtId="41" fontId="1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/>
    <xf numFmtId="168" fontId="0" fillId="0" borderId="0" xfId="1" applyNumberFormat="1" applyFont="1" applyFill="1" applyBorder="1"/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center"/>
    </xf>
    <xf numFmtId="0" fontId="4" fillId="0" borderId="4" xfId="0" applyFont="1" applyFill="1" applyBorder="1"/>
    <xf numFmtId="41" fontId="0" fillId="0" borderId="4" xfId="0" applyNumberFormat="1" applyFill="1" applyBorder="1"/>
    <xf numFmtId="168" fontId="4" fillId="0" borderId="4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0" fontId="8" fillId="0" borderId="0" xfId="0" applyFont="1" applyFill="1"/>
    <xf numFmtId="168" fontId="4" fillId="0" borderId="4" xfId="1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right"/>
    </xf>
    <xf numFmtId="169" fontId="16" fillId="0" borderId="0" xfId="1" applyNumberFormat="1" applyFont="1" applyFill="1"/>
    <xf numFmtId="0" fontId="16" fillId="0" borderId="0" xfId="0" applyFont="1" applyFill="1" applyAlignment="1">
      <alignment horizontal="right" vertical="center" wrapText="1"/>
    </xf>
    <xf numFmtId="41" fontId="16" fillId="0" borderId="4" xfId="0" applyNumberFormat="1" applyFont="1" applyFill="1" applyBorder="1"/>
    <xf numFmtId="168" fontId="17" fillId="0" borderId="0" xfId="0" applyNumberFormat="1" applyFont="1"/>
    <xf numFmtId="0" fontId="26" fillId="0" borderId="4" xfId="0" applyFont="1" applyBorder="1" applyAlignment="1">
      <alignment horizontal="center"/>
    </xf>
    <xf numFmtId="0" fontId="4" fillId="0" borderId="0" xfId="0" applyFont="1" applyFill="1" applyBorder="1"/>
    <xf numFmtId="0" fontId="26" fillId="0" borderId="0" xfId="0" applyFont="1" applyAlignment="1">
      <alignment horizontal="center"/>
    </xf>
    <xf numFmtId="168" fontId="4" fillId="0" borderId="6" xfId="0" applyNumberFormat="1" applyFont="1" applyBorder="1"/>
    <xf numFmtId="0" fontId="1" fillId="0" borderId="0" xfId="0" applyFont="1" applyBorder="1" applyAlignment="1">
      <alignment horizontal="left" indent="2"/>
    </xf>
    <xf numFmtId="168" fontId="4" fillId="0" borderId="0" xfId="1" applyNumberFormat="1" applyFont="1" applyFill="1" applyAlignment="1">
      <alignment horizontal="left"/>
    </xf>
    <xf numFmtId="168" fontId="0" fillId="0" borderId="1" xfId="1" applyNumberFormat="1" applyFont="1" applyBorder="1"/>
    <xf numFmtId="168" fontId="4" fillId="2" borderId="1" xfId="1" applyNumberFormat="1" applyFont="1" applyFill="1" applyBorder="1"/>
    <xf numFmtId="168" fontId="4" fillId="2" borderId="5" xfId="1" applyNumberFormat="1" applyFont="1" applyFill="1" applyBorder="1"/>
    <xf numFmtId="168" fontId="0" fillId="0" borderId="1" xfId="1" applyNumberFormat="1" applyFont="1" applyFill="1" applyBorder="1"/>
    <xf numFmtId="168" fontId="4" fillId="0" borderId="0" xfId="0" applyNumberFormat="1" applyFont="1" applyBorder="1"/>
    <xf numFmtId="170" fontId="4" fillId="0" borderId="0" xfId="0" applyNumberFormat="1" applyFont="1" applyFill="1" applyBorder="1"/>
    <xf numFmtId="0" fontId="23" fillId="0" borderId="0" xfId="0" applyFont="1" applyAlignment="1">
      <alignment horizontal="center"/>
    </xf>
    <xf numFmtId="168" fontId="20" fillId="2" borderId="0" xfId="1" applyNumberFormat="1" applyFont="1" applyFill="1"/>
    <xf numFmtId="41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1" fillId="2" borderId="0" xfId="1" applyNumberFormat="1" applyFont="1" applyFill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9" fontId="3" fillId="0" borderId="0" xfId="2" applyFont="1" applyFill="1" applyBorder="1"/>
    <xf numFmtId="9" fontId="9" fillId="0" borderId="0" xfId="2" applyFont="1" applyFill="1" applyBorder="1"/>
    <xf numFmtId="165" fontId="3" fillId="0" borderId="0" xfId="2" applyNumberFormat="1" applyFont="1" applyFill="1" applyBorder="1"/>
    <xf numFmtId="9" fontId="3" fillId="0" borderId="0" xfId="2" applyFont="1" applyFill="1"/>
    <xf numFmtId="9" fontId="9" fillId="0" borderId="1" xfId="2" applyFont="1" applyFill="1" applyBorder="1"/>
    <xf numFmtId="9" fontId="3" fillId="0" borderId="0" xfId="2" applyFont="1"/>
    <xf numFmtId="9" fontId="3" fillId="0" borderId="0" xfId="2" applyFont="1" applyBorder="1"/>
    <xf numFmtId="9" fontId="9" fillId="0" borderId="0" xfId="2" applyFont="1" applyBorder="1"/>
    <xf numFmtId="9" fontId="3" fillId="0" borderId="1" xfId="2" applyFont="1" applyBorder="1"/>
    <xf numFmtId="9" fontId="3" fillId="0" borderId="0" xfId="2" applyFont="1" applyFill="1" applyAlignment="1">
      <alignment horizontal="center" wrapText="1"/>
    </xf>
    <xf numFmtId="9" fontId="9" fillId="0" borderId="0" xfId="2" applyFont="1" applyFill="1"/>
    <xf numFmtId="9" fontId="27" fillId="0" borderId="5" xfId="2" applyFont="1" applyFill="1" applyBorder="1"/>
    <xf numFmtId="9" fontId="9" fillId="0" borderId="5" xfId="2" applyFont="1" applyFill="1" applyBorder="1"/>
    <xf numFmtId="167" fontId="4" fillId="0" borderId="0" xfId="1" applyNumberFormat="1" applyFont="1" applyFill="1" applyBorder="1"/>
    <xf numFmtId="167" fontId="4" fillId="0" borderId="5" xfId="1" applyNumberFormat="1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Border="1"/>
    <xf numFmtId="166" fontId="4" fillId="0" borderId="0" xfId="0" applyNumberFormat="1" applyFont="1" applyFill="1" applyBorder="1"/>
    <xf numFmtId="164" fontId="6" fillId="0" borderId="0" xfId="1" applyFont="1" applyFill="1" applyBorder="1"/>
    <xf numFmtId="41" fontId="6" fillId="0" borderId="0" xfId="0" applyNumberFormat="1" applyFont="1" applyFill="1" applyBorder="1"/>
    <xf numFmtId="164" fontId="4" fillId="0" borderId="0" xfId="1" applyFont="1" applyFill="1" applyBorder="1"/>
    <xf numFmtId="41" fontId="8" fillId="0" borderId="0" xfId="0" applyNumberFormat="1" applyFont="1" applyFill="1" applyBorder="1"/>
    <xf numFmtId="164" fontId="6" fillId="0" borderId="0" xfId="1" applyFont="1" applyFill="1"/>
    <xf numFmtId="43" fontId="6" fillId="0" borderId="1" xfId="1" applyNumberFormat="1" applyFont="1" applyFill="1" applyBorder="1"/>
    <xf numFmtId="43" fontId="6" fillId="0" borderId="0" xfId="1" applyNumberFormat="1" applyFont="1" applyFill="1" applyBorder="1"/>
    <xf numFmtId="41" fontId="6" fillId="0" borderId="0" xfId="0" applyNumberFormat="1" applyFont="1" applyFill="1"/>
    <xf numFmtId="164" fontId="7" fillId="0" borderId="0" xfId="1" applyFont="1" applyFill="1"/>
    <xf numFmtId="41" fontId="8" fillId="0" borderId="0" xfId="1" applyNumberFormat="1" applyFont="1" applyFill="1"/>
    <xf numFmtId="0" fontId="8" fillId="0" borderId="0" xfId="0" applyFont="1"/>
    <xf numFmtId="168" fontId="8" fillId="0" borderId="0" xfId="1" applyNumberFormat="1" applyFont="1"/>
    <xf numFmtId="0" fontId="8" fillId="0" borderId="0" xfId="0" applyFont="1" applyFill="1" applyAlignment="1">
      <alignment horizontal="center" wrapText="1"/>
    </xf>
    <xf numFmtId="41" fontId="8" fillId="0" borderId="0" xfId="1" applyNumberFormat="1" applyFont="1" applyFill="1" applyBorder="1"/>
    <xf numFmtId="168" fontId="8" fillId="0" borderId="0" xfId="1" applyNumberFormat="1" applyFont="1" applyBorder="1"/>
    <xf numFmtId="3" fontId="8" fillId="0" borderId="0" xfId="1" applyNumberFormat="1" applyFont="1" applyFill="1"/>
    <xf numFmtId="168" fontId="8" fillId="0" borderId="0" xfId="1" applyNumberFormat="1" applyFont="1" applyFill="1"/>
    <xf numFmtId="41" fontId="8" fillId="0" borderId="0" xfId="1" applyNumberFormat="1" applyFont="1" applyFill="1" applyBorder="1" applyAlignment="1">
      <alignment horizontal="right"/>
    </xf>
    <xf numFmtId="168" fontId="8" fillId="0" borderId="0" xfId="1" applyNumberFormat="1" applyFont="1" applyAlignment="1">
      <alignment horizontal="right"/>
    </xf>
    <xf numFmtId="3" fontId="8" fillId="0" borderId="0" xfId="0" applyNumberFormat="1" applyFont="1" applyFill="1"/>
    <xf numFmtId="168" fontId="8" fillId="0" borderId="0" xfId="0" applyNumberFormat="1" applyFont="1" applyFill="1"/>
    <xf numFmtId="41" fontId="26" fillId="0" borderId="0" xfId="1" applyNumberFormat="1" applyFont="1" applyFill="1" applyBorder="1"/>
    <xf numFmtId="168" fontId="26" fillId="0" borderId="0" xfId="1" applyNumberFormat="1" applyFont="1" applyBorder="1"/>
    <xf numFmtId="168" fontId="26" fillId="0" borderId="0" xfId="1" applyNumberFormat="1" applyFont="1" applyFill="1"/>
    <xf numFmtId="3" fontId="26" fillId="0" borderId="0" xfId="0" applyNumberFormat="1" applyFont="1" applyFill="1"/>
    <xf numFmtId="168" fontId="26" fillId="0" borderId="0" xfId="1" applyNumberFormat="1" applyFont="1" applyFill="1" applyBorder="1"/>
    <xf numFmtId="168" fontId="8" fillId="0" borderId="0" xfId="1" applyNumberFormat="1" applyFont="1" applyFill="1" applyBorder="1"/>
    <xf numFmtId="41" fontId="26" fillId="0" borderId="1" xfId="1" applyNumberFormat="1" applyFont="1" applyFill="1" applyBorder="1"/>
    <xf numFmtId="168" fontId="26" fillId="0" borderId="1" xfId="1" applyNumberFormat="1" applyFont="1" applyBorder="1"/>
    <xf numFmtId="168" fontId="26" fillId="0" borderId="1" xfId="1" applyNumberFormat="1" applyFont="1" applyFill="1" applyBorder="1"/>
    <xf numFmtId="167" fontId="26" fillId="0" borderId="0" xfId="1" applyNumberFormat="1" applyFont="1" applyFill="1" applyBorder="1"/>
    <xf numFmtId="167" fontId="26" fillId="0" borderId="5" xfId="1" applyNumberFormat="1" applyFont="1" applyFill="1" applyBorder="1"/>
    <xf numFmtId="168" fontId="28" fillId="0" borderId="5" xfId="1" applyNumberFormat="1" applyFont="1" applyFill="1" applyBorder="1"/>
    <xf numFmtId="168" fontId="26" fillId="0" borderId="5" xfId="1" applyNumberFormat="1" applyFont="1" applyFill="1" applyBorder="1"/>
    <xf numFmtId="167" fontId="8" fillId="0" borderId="0" xfId="1" applyNumberFormat="1" applyFont="1" applyFill="1"/>
    <xf numFmtId="10" fontId="3" fillId="0" borderId="0" xfId="0" applyNumberFormat="1" applyFont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9" fontId="3" fillId="0" borderId="0" xfId="2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8" fontId="8" fillId="0" borderId="0" xfId="1" applyNumberFormat="1" applyFont="1" applyFill="1" applyAlignment="1">
      <alignment vertical="center"/>
    </xf>
    <xf numFmtId="9" fontId="3" fillId="0" borderId="0" xfId="2" applyFont="1" applyFill="1" applyAlignment="1">
      <alignment vertical="center"/>
    </xf>
    <xf numFmtId="168" fontId="1" fillId="2" borderId="0" xfId="1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29" fillId="0" borderId="3" xfId="0" applyFont="1" applyBorder="1" applyAlignment="1">
      <alignment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41" fontId="4" fillId="0" borderId="3" xfId="0" applyNumberFormat="1" applyFont="1" applyFill="1" applyBorder="1" applyAlignment="1">
      <alignment horizontal="center" wrapText="1"/>
    </xf>
    <xf numFmtId="41" fontId="4" fillId="0" borderId="3" xfId="1" applyNumberFormat="1" applyFont="1" applyFill="1" applyBorder="1" applyAlignment="1">
      <alignment horizontal="center" wrapText="1"/>
    </xf>
    <xf numFmtId="10" fontId="3" fillId="0" borderId="0" xfId="0" applyNumberFormat="1" applyFont="1" applyFill="1"/>
    <xf numFmtId="10" fontId="3" fillId="0" borderId="0" xfId="1" applyNumberFormat="1" applyFont="1" applyFill="1"/>
    <xf numFmtId="9" fontId="3" fillId="0" borderId="3" xfId="2" applyFont="1" applyFill="1" applyBorder="1" applyAlignment="1">
      <alignment horizontal="center" wrapText="1"/>
    </xf>
    <xf numFmtId="9" fontId="3" fillId="0" borderId="1" xfId="2" applyFont="1" applyFill="1" applyBorder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0" fillId="0" borderId="0" xfId="0" applyFont="1" applyBorder="1"/>
    <xf numFmtId="0" fontId="1" fillId="0" borderId="0" xfId="0" applyFont="1" applyBorder="1" applyAlignment="1">
      <alignment horizontal="center"/>
    </xf>
    <xf numFmtId="0" fontId="30" fillId="0" borderId="1" xfId="0" applyFont="1" applyBorder="1"/>
    <xf numFmtId="0" fontId="1" fillId="0" borderId="0" xfId="3" applyFont="1" applyBorder="1" applyAlignment="1">
      <alignment horizontal="left"/>
    </xf>
    <xf numFmtId="0" fontId="1" fillId="0" borderId="0" xfId="3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3" fillId="0" borderId="0" xfId="3" applyFont="1" applyFill="1" applyBorder="1" applyAlignment="1">
      <alignment horizontal="center" vertical="center" wrapText="1"/>
    </xf>
    <xf numFmtId="0" fontId="7" fillId="0" borderId="3" xfId="3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8" fontId="1" fillId="0" borderId="0" xfId="1" applyNumberFormat="1" applyFont="1" applyBorder="1" applyAlignment="1">
      <alignment horizontal="right"/>
    </xf>
    <xf numFmtId="168" fontId="1" fillId="0" borderId="0" xfId="1" applyNumberFormat="1" applyFont="1" applyBorder="1" applyAlignment="1">
      <alignment horizontal="right" vertical="center"/>
    </xf>
    <xf numFmtId="168" fontId="1" fillId="0" borderId="0" xfId="1" applyNumberFormat="1" applyFont="1"/>
    <xf numFmtId="168" fontId="1" fillId="0" borderId="1" xfId="3" applyNumberFormat="1" applyFont="1" applyBorder="1" applyAlignment="1"/>
    <xf numFmtId="168" fontId="1" fillId="0" borderId="0" xfId="0" applyNumberFormat="1" applyFont="1" applyBorder="1" applyAlignment="1"/>
    <xf numFmtId="0" fontId="2" fillId="0" borderId="0" xfId="3" applyFont="1" applyBorder="1" applyAlignment="1"/>
    <xf numFmtId="168" fontId="2" fillId="0" borderId="0" xfId="1" applyNumberFormat="1" applyFont="1" applyBorder="1" applyAlignment="1"/>
    <xf numFmtId="0" fontId="7" fillId="0" borderId="0" xfId="3" applyFont="1" applyBorder="1" applyAlignment="1"/>
    <xf numFmtId="168" fontId="1" fillId="0" borderId="0" xfId="1" applyNumberFormat="1" applyFont="1" applyBorder="1" applyAlignment="1"/>
    <xf numFmtId="168" fontId="4" fillId="0" borderId="5" xfId="1" applyNumberFormat="1" applyFont="1" applyBorder="1"/>
    <xf numFmtId="168" fontId="0" fillId="0" borderId="0" xfId="1" applyNumberFormat="1" applyFont="1" applyAlignment="1">
      <alignment vertical="center"/>
    </xf>
    <xf numFmtId="168" fontId="2" fillId="2" borderId="0" xfId="1" applyNumberFormat="1" applyFont="1" applyFill="1" applyAlignment="1"/>
    <xf numFmtId="169" fontId="1" fillId="2" borderId="0" xfId="1" applyNumberFormat="1" applyFont="1" applyFill="1" applyBorder="1"/>
    <xf numFmtId="169" fontId="1" fillId="2" borderId="1" xfId="1" applyNumberFormat="1" applyFont="1" applyFill="1" applyBorder="1"/>
    <xf numFmtId="169" fontId="1" fillId="2" borderId="0" xfId="1" applyNumberFormat="1" applyFont="1" applyFill="1" applyBorder="1" applyAlignment="1">
      <alignment vertical="center"/>
    </xf>
    <xf numFmtId="168" fontId="1" fillId="2" borderId="0" xfId="0" applyNumberFormat="1" applyFont="1" applyFill="1"/>
    <xf numFmtId="0" fontId="2" fillId="0" borderId="3" xfId="0" applyFont="1" applyBorder="1" applyAlignment="1">
      <alignment horizontal="center" wrapText="1"/>
    </xf>
    <xf numFmtId="168" fontId="16" fillId="0" borderId="4" xfId="1" applyNumberFormat="1" applyFont="1" applyBorder="1" applyAlignment="1">
      <alignment horizontal="center"/>
    </xf>
    <xf numFmtId="168" fontId="1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8" fontId="16" fillId="0" borderId="0" xfId="1" applyNumberFormat="1" applyFont="1"/>
    <xf numFmtId="9" fontId="3" fillId="2" borderId="0" xfId="2" applyFont="1" applyFill="1" applyAlignment="1">
      <alignment horizontal="center" wrapText="1"/>
    </xf>
    <xf numFmtId="9" fontId="3" fillId="2" borderId="0" xfId="2" applyFont="1" applyFill="1"/>
    <xf numFmtId="9" fontId="9" fillId="2" borderId="0" xfId="2" applyFont="1" applyFill="1"/>
    <xf numFmtId="9" fontId="3" fillId="2" borderId="0" xfId="2" applyFont="1" applyFill="1" applyAlignment="1">
      <alignment vertical="center"/>
    </xf>
    <xf numFmtId="9" fontId="9" fillId="2" borderId="1" xfId="2" applyFont="1" applyFill="1" applyBorder="1"/>
    <xf numFmtId="9" fontId="27" fillId="2" borderId="5" xfId="2" applyFont="1" applyFill="1" applyBorder="1"/>
    <xf numFmtId="0" fontId="4" fillId="0" borderId="3" xfId="0" applyFont="1" applyBorder="1" applyAlignment="1">
      <alignment horizontal="center" vertical="center"/>
    </xf>
    <xf numFmtId="41" fontId="4" fillId="0" borderId="3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41" fontId="4" fillId="0" borderId="3" xfId="1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/>
    <xf numFmtId="0" fontId="4" fillId="0" borderId="0" xfId="0" applyFont="1" applyAlignment="1">
      <alignment horizontal="center" vertical="center"/>
    </xf>
    <xf numFmtId="168" fontId="0" fillId="2" borderId="1" xfId="1" applyNumberFormat="1" applyFont="1" applyFill="1" applyBorder="1"/>
    <xf numFmtId="0" fontId="0" fillId="0" borderId="0" xfId="0" applyFont="1" applyBorder="1" applyAlignment="1">
      <alignment horizontal="left" indent="1"/>
    </xf>
    <xf numFmtId="169" fontId="0" fillId="0" borderId="0" xfId="0" applyNumberForma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4" fillId="2" borderId="0" xfId="0" applyNumberFormat="1" applyFont="1" applyFill="1"/>
    <xf numFmtId="39" fontId="3" fillId="2" borderId="0" xfId="3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171" fontId="1" fillId="2" borderId="1" xfId="3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3" applyFont="1" applyBorder="1" applyAlignment="1"/>
    <xf numFmtId="168" fontId="1" fillId="2" borderId="0" xfId="1" applyNumberFormat="1" applyFont="1" applyFill="1" applyBorder="1" applyAlignment="1">
      <alignment horizontal="center"/>
    </xf>
    <xf numFmtId="168" fontId="1" fillId="2" borderId="1" xfId="1" applyNumberFormat="1" applyFont="1" applyFill="1" applyBorder="1" applyAlignment="1">
      <alignment horizontal="center"/>
    </xf>
    <xf numFmtId="168" fontId="1" fillId="2" borderId="0" xfId="1" applyNumberFormat="1" applyFont="1" applyFill="1" applyBorder="1" applyAlignment="1">
      <alignment horizontal="center" vertical="center"/>
    </xf>
    <xf numFmtId="168" fontId="1" fillId="2" borderId="1" xfId="1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1" fillId="0" borderId="0" xfId="3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Fill="1" applyBorder="1" applyAlignment="1">
      <alignment horizontal="left" wrapText="1" indent="1"/>
    </xf>
    <xf numFmtId="0" fontId="23" fillId="0" borderId="3" xfId="0" applyFont="1" applyBorder="1" applyAlignment="1">
      <alignment horizontal="left" vertical="center"/>
    </xf>
    <xf numFmtId="49" fontId="14" fillId="0" borderId="0" xfId="0" applyNumberFormat="1" applyFont="1" applyBorder="1"/>
    <xf numFmtId="0" fontId="4" fillId="2" borderId="0" xfId="0" applyFont="1" applyFill="1"/>
    <xf numFmtId="0" fontId="0" fillId="2" borderId="1" xfId="0" applyFill="1" applyBorder="1"/>
    <xf numFmtId="0" fontId="0" fillId="0" borderId="7" xfId="0" applyBorder="1"/>
    <xf numFmtId="41" fontId="17" fillId="0" borderId="7" xfId="0" applyNumberFormat="1" applyFont="1" applyBorder="1"/>
    <xf numFmtId="168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8" fontId="0" fillId="0" borderId="0" xfId="0" applyNumberFormat="1" applyBorder="1"/>
    <xf numFmtId="169" fontId="0" fillId="0" borderId="0" xfId="0" applyNumberFormat="1" applyBorder="1"/>
    <xf numFmtId="168" fontId="0" fillId="0" borderId="0" xfId="1" applyNumberFormat="1" applyFont="1" applyBorder="1"/>
    <xf numFmtId="168" fontId="4" fillId="0" borderId="4" xfId="0" applyNumberFormat="1" applyFont="1" applyBorder="1"/>
    <xf numFmtId="0" fontId="4" fillId="0" borderId="4" xfId="3" applyFont="1" applyBorder="1"/>
    <xf numFmtId="169" fontId="4" fillId="2" borderId="4" xfId="1" applyNumberFormat="1" applyFont="1" applyFill="1" applyBorder="1"/>
    <xf numFmtId="8" fontId="4" fillId="2" borderId="4" xfId="3" applyNumberFormat="1" applyFont="1" applyFill="1" applyBorder="1" applyAlignment="1">
      <alignment horizontal="center" vertical="center"/>
    </xf>
    <xf numFmtId="168" fontId="4" fillId="2" borderId="4" xfId="1" applyNumberFormat="1" applyFont="1" applyFill="1" applyBorder="1" applyAlignment="1">
      <alignment horizontal="center"/>
    </xf>
    <xf numFmtId="168" fontId="1" fillId="0" borderId="7" xfId="1" applyNumberFormat="1" applyFont="1" applyBorder="1"/>
    <xf numFmtId="0" fontId="1" fillId="0" borderId="7" xfId="0" applyFont="1" applyBorder="1"/>
    <xf numFmtId="168" fontId="1" fillId="0" borderId="7" xfId="0" applyNumberFormat="1" applyFont="1" applyBorder="1"/>
    <xf numFmtId="168" fontId="1" fillId="0" borderId="7" xfId="1" applyNumberFormat="1" applyFont="1" applyFill="1" applyBorder="1"/>
    <xf numFmtId="0" fontId="0" fillId="0" borderId="0" xfId="0" applyFill="1" applyBorder="1"/>
    <xf numFmtId="0" fontId="4" fillId="0" borderId="0" xfId="0" applyFont="1" applyAlignment="1">
      <alignment horizontal="left" wrapText="1"/>
    </xf>
    <xf numFmtId="41" fontId="4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/>
    <xf numFmtId="10" fontId="3" fillId="0" borderId="5" xfId="1" applyNumberFormat="1" applyFont="1" applyFill="1" applyBorder="1"/>
    <xf numFmtId="164" fontId="6" fillId="0" borderId="5" xfId="1" applyFont="1" applyFill="1" applyBorder="1"/>
    <xf numFmtId="165" fontId="3" fillId="0" borderId="5" xfId="1" applyNumberFormat="1" applyFont="1" applyFill="1" applyBorder="1"/>
    <xf numFmtId="164" fontId="17" fillId="0" borderId="5" xfId="1" applyFont="1" applyFill="1" applyBorder="1"/>
    <xf numFmtId="9" fontId="3" fillId="0" borderId="5" xfId="2" applyFont="1" applyFill="1" applyBorder="1"/>
    <xf numFmtId="165" fontId="12" fillId="0" borderId="5" xfId="1" applyNumberFormat="1" applyFont="1" applyFill="1" applyBorder="1"/>
    <xf numFmtId="10" fontId="9" fillId="0" borderId="0" xfId="1" applyNumberFormat="1" applyFont="1" applyFill="1" applyBorder="1"/>
    <xf numFmtId="43" fontId="4" fillId="0" borderId="0" xfId="1" applyNumberFormat="1" applyFont="1" applyFill="1" applyBorder="1"/>
    <xf numFmtId="41" fontId="26" fillId="0" borderId="0" xfId="0" applyNumberFormat="1" applyFont="1" applyFill="1" applyBorder="1"/>
    <xf numFmtId="9" fontId="9" fillId="2" borderId="0" xfId="2" applyFont="1" applyFill="1" applyBorder="1"/>
    <xf numFmtId="168" fontId="4" fillId="2" borderId="0" xfId="1" applyNumberFormat="1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tabSelected="1" topLeftCell="C36" zoomScaleNormal="100" workbookViewId="0">
      <selection activeCell="AE58" sqref="AE58"/>
    </sheetView>
  </sheetViews>
  <sheetFormatPr defaultColWidth="9.28515625" defaultRowHeight="15" x14ac:dyDescent="0.25"/>
  <cols>
    <col min="1" max="1" width="2.28515625" style="2" hidden="1" customWidth="1"/>
    <col min="2" max="2" width="2.5703125" style="2" hidden="1" customWidth="1"/>
    <col min="3" max="3" width="36.140625" style="2" customWidth="1"/>
    <col min="4" max="4" width="8.7109375" style="7" hidden="1" customWidth="1"/>
    <col min="5" max="5" width="13.5703125" style="250" hidden="1" customWidth="1"/>
    <col min="6" max="6" width="6.28515625" style="310" hidden="1" customWidth="1"/>
    <col min="7" max="7" width="13.7109375" style="250" hidden="1" customWidth="1"/>
    <col min="8" max="8" width="5.5703125" style="4" hidden="1" customWidth="1"/>
    <col min="9" max="9" width="13.5703125" style="8" hidden="1" customWidth="1"/>
    <col min="10" max="10" width="3.42578125" style="238" hidden="1" customWidth="1"/>
    <col min="11" max="11" width="12.42578125" style="9" hidden="1" customWidth="1"/>
    <col min="12" max="12" width="5.42578125" style="28" hidden="1" customWidth="1"/>
    <col min="13" max="13" width="11.7109375" style="10" hidden="1" customWidth="1"/>
    <col min="14" max="14" width="1.7109375" style="10" hidden="1" customWidth="1"/>
    <col min="15" max="15" width="9.140625" style="263" hidden="1" customWidth="1"/>
    <col min="16" max="16" width="1.7109375" style="263" hidden="1" customWidth="1"/>
    <col min="17" max="17" width="10.42578125" style="205" hidden="1" customWidth="1"/>
    <col min="18" max="18" width="5.28515625" style="233" hidden="1" customWidth="1"/>
    <col min="19" max="19" width="8.5703125" style="205" hidden="1" customWidth="1"/>
    <col min="20" max="20" width="5.28515625" style="240" hidden="1" customWidth="1"/>
    <col min="21" max="21" width="11.28515625" style="264" hidden="1" customWidth="1"/>
    <col min="22" max="22" width="8.5703125" style="265" hidden="1" customWidth="1"/>
    <col min="23" max="23" width="5.28515625" style="240" customWidth="1"/>
    <col min="24" max="24" width="10.28515625" style="205" hidden="1" customWidth="1"/>
    <col min="25" max="25" width="8.42578125" style="205" customWidth="1"/>
    <col min="26" max="26" width="10.140625" style="205" hidden="1" customWidth="1"/>
    <col min="27" max="27" width="5.28515625" style="238" customWidth="1"/>
    <col min="28" max="28" width="8.5703125" style="264" customWidth="1"/>
    <col min="29" max="29" width="5.5703125" style="240" customWidth="1"/>
    <col min="30" max="30" width="8.7109375" style="47" customWidth="1"/>
    <col min="31" max="31" width="60.85546875" style="231" customWidth="1"/>
    <col min="32" max="16384" width="9.28515625" style="2"/>
  </cols>
  <sheetData>
    <row r="1" spans="1:31" ht="12.75" customHeight="1" x14ac:dyDescent="0.25">
      <c r="C1" s="416" t="s">
        <v>230</v>
      </c>
    </row>
    <row r="2" spans="1:31" s="47" customFormat="1" ht="30.75" customHeight="1" thickBot="1" x14ac:dyDescent="0.25">
      <c r="C2" s="303"/>
      <c r="D2" s="304"/>
      <c r="E2" s="305" t="s">
        <v>39</v>
      </c>
      <c r="F2" s="154"/>
      <c r="G2" s="305" t="s">
        <v>42</v>
      </c>
      <c r="H2" s="306"/>
      <c r="I2" s="305" t="s">
        <v>40</v>
      </c>
      <c r="J2" s="312"/>
      <c r="K2" s="305" t="s">
        <v>52</v>
      </c>
      <c r="L2" s="307"/>
      <c r="M2" s="308" t="s">
        <v>45</v>
      </c>
      <c r="N2" s="308"/>
      <c r="O2" s="308" t="s">
        <v>53</v>
      </c>
      <c r="P2" s="308"/>
      <c r="Q2" s="309" t="s">
        <v>46</v>
      </c>
      <c r="R2" s="411" t="s">
        <v>54</v>
      </c>
      <c r="S2" s="411"/>
      <c r="T2" s="359"/>
      <c r="U2" s="361" t="s">
        <v>47</v>
      </c>
      <c r="V2" s="355" t="s">
        <v>210</v>
      </c>
      <c r="W2" s="359"/>
      <c r="X2" s="360" t="s">
        <v>63</v>
      </c>
      <c r="Y2" s="305" t="s">
        <v>209</v>
      </c>
      <c r="Z2" s="305" t="s">
        <v>92</v>
      </c>
      <c r="AA2" s="412" t="s">
        <v>224</v>
      </c>
      <c r="AB2" s="412"/>
      <c r="AC2" s="413" t="s">
        <v>213</v>
      </c>
      <c r="AD2" s="413"/>
      <c r="AE2" s="155" t="s">
        <v>166</v>
      </c>
    </row>
    <row r="3" spans="1:31" ht="30.75" customHeight="1" x14ac:dyDescent="0.25">
      <c r="C3" s="5"/>
      <c r="E3" s="29" t="s">
        <v>38</v>
      </c>
      <c r="F3" s="11"/>
      <c r="G3" s="29" t="s">
        <v>48</v>
      </c>
      <c r="H3" s="11"/>
      <c r="I3" s="251" t="s">
        <v>51</v>
      </c>
      <c r="J3" s="244"/>
      <c r="K3" s="29" t="s">
        <v>51</v>
      </c>
      <c r="L3" s="24"/>
      <c r="M3" s="29" t="s">
        <v>48</v>
      </c>
      <c r="N3" s="29"/>
      <c r="O3" s="266" t="s">
        <v>48</v>
      </c>
      <c r="P3" s="266"/>
      <c r="Q3" s="266" t="s">
        <v>48</v>
      </c>
      <c r="R3" s="234"/>
      <c r="S3" s="266" t="s">
        <v>51</v>
      </c>
      <c r="U3" s="266" t="s">
        <v>48</v>
      </c>
      <c r="V3" s="266" t="s">
        <v>48</v>
      </c>
      <c r="X3" s="266" t="s">
        <v>51</v>
      </c>
      <c r="Y3" s="266" t="s">
        <v>51</v>
      </c>
      <c r="Z3" s="266" t="s">
        <v>51</v>
      </c>
      <c r="AA3" s="244"/>
      <c r="AB3" s="266" t="s">
        <v>51</v>
      </c>
      <c r="AC3" s="348"/>
      <c r="AD3" s="105" t="s">
        <v>51</v>
      </c>
      <c r="AE3" s="232"/>
    </row>
    <row r="4" spans="1:31" ht="16.149999999999999" customHeight="1" x14ac:dyDescent="0.2">
      <c r="B4" s="2" t="s">
        <v>1</v>
      </c>
      <c r="C4" s="20" t="s">
        <v>0</v>
      </c>
      <c r="D4" s="21"/>
      <c r="E4" s="252"/>
      <c r="F4" s="22"/>
      <c r="G4" s="252"/>
      <c r="H4" s="22"/>
      <c r="I4" s="253"/>
      <c r="J4" s="235"/>
      <c r="K4" s="253"/>
      <c r="L4" s="25"/>
      <c r="M4" s="30"/>
      <c r="N4" s="30"/>
      <c r="O4" s="267"/>
      <c r="P4" s="267"/>
      <c r="Q4" s="267"/>
      <c r="R4" s="39"/>
      <c r="S4" s="267"/>
      <c r="T4" s="241"/>
      <c r="U4" s="267"/>
      <c r="V4" s="268"/>
      <c r="W4" s="241"/>
      <c r="AB4" s="205"/>
      <c r="AC4" s="349"/>
      <c r="AD4" s="72"/>
      <c r="AE4" s="126"/>
    </row>
    <row r="5" spans="1:31" ht="16.149999999999999" customHeight="1" x14ac:dyDescent="0.2">
      <c r="C5" s="157" t="s">
        <v>37</v>
      </c>
      <c r="D5" s="23">
        <f>E5/E$13</f>
        <v>0.10740815233098795</v>
      </c>
      <c r="E5" s="254">
        <v>31774.5</v>
      </c>
      <c r="F5" s="17">
        <f>G5/G13</f>
        <v>9.9492793191000808E-2</v>
      </c>
      <c r="G5" s="254">
        <v>31447.5</v>
      </c>
      <c r="H5" s="17">
        <f>I5/I13</f>
        <v>0.1070336887076541</v>
      </c>
      <c r="I5" s="255">
        <v>33020</v>
      </c>
      <c r="J5" s="235">
        <f>K5/K13</f>
        <v>9.3743436379588554E-2</v>
      </c>
      <c r="K5" s="255">
        <v>32635</v>
      </c>
      <c r="L5" s="25">
        <f>M5/M13</f>
        <v>0.1070089666758153</v>
      </c>
      <c r="M5" s="30">
        <v>35480</v>
      </c>
      <c r="N5" s="30"/>
      <c r="O5" s="267">
        <v>35487</v>
      </c>
      <c r="P5" s="267"/>
      <c r="Q5" s="267">
        <v>87300</v>
      </c>
      <c r="R5" s="235">
        <f>S5/S13</f>
        <v>0.22573832538010541</v>
      </c>
      <c r="S5" s="267">
        <v>86900</v>
      </c>
      <c r="T5" s="241">
        <f>V5/V$13</f>
        <v>0.20789404561788655</v>
      </c>
      <c r="U5" s="267">
        <v>87900</v>
      </c>
      <c r="V5" s="269">
        <v>86200</v>
      </c>
      <c r="W5" s="241">
        <f>Y5/Y$13</f>
        <v>0.22008054837198601</v>
      </c>
      <c r="X5" s="270">
        <v>87300</v>
      </c>
      <c r="Y5" s="270">
        <v>79400</v>
      </c>
      <c r="Z5" s="270">
        <v>79400</v>
      </c>
      <c r="AA5" s="238">
        <f>AB5/AB$13</f>
        <v>0.21965216004452615</v>
      </c>
      <c r="AB5" s="270">
        <v>76767</v>
      </c>
      <c r="AC5" s="349">
        <f>AD5/AD$13</f>
        <v>0.18661971830985916</v>
      </c>
      <c r="AD5" s="106">
        <v>63600</v>
      </c>
      <c r="AE5" s="356" t="s">
        <v>196</v>
      </c>
    </row>
    <row r="6" spans="1:31" ht="16.149999999999999" customHeight="1" x14ac:dyDescent="0.2">
      <c r="C6" s="157" t="s">
        <v>36</v>
      </c>
      <c r="D6" s="23">
        <f>E6/E$13</f>
        <v>0.21296050596711957</v>
      </c>
      <c r="E6" s="254">
        <v>63000</v>
      </c>
      <c r="F6" s="17">
        <f>G6/G13</f>
        <v>0.19458123286400952</v>
      </c>
      <c r="G6" s="254">
        <v>61502.879999999997</v>
      </c>
      <c r="H6" s="17">
        <f>I6/I13</f>
        <v>0.21128294559823144</v>
      </c>
      <c r="I6" s="255">
        <v>65181</v>
      </c>
      <c r="J6" s="235">
        <f>K6/K13</f>
        <v>0.18857554327818626</v>
      </c>
      <c r="K6" s="255">
        <v>65649</v>
      </c>
      <c r="L6" s="25">
        <f>M6/M13</f>
        <v>0.19658825977723557</v>
      </c>
      <c r="M6" s="42">
        <v>65181</v>
      </c>
      <c r="N6" s="42"/>
      <c r="O6" s="271">
        <v>63653</v>
      </c>
      <c r="P6" s="271"/>
      <c r="Q6" s="267">
        <v>66500</v>
      </c>
      <c r="R6" s="235">
        <f>S6/S13</f>
        <v>0.1689556550178071</v>
      </c>
      <c r="S6" s="267">
        <v>65041</v>
      </c>
      <c r="T6" s="241">
        <f t="shared" ref="T6:T12" si="0">V6/V$13</f>
        <v>0.16456188416061779</v>
      </c>
      <c r="U6" s="267">
        <v>68500</v>
      </c>
      <c r="V6" s="272">
        <v>68233</v>
      </c>
      <c r="W6" s="241">
        <f t="shared" ref="W6:W12" si="1">Y6/Y$13</f>
        <v>0.18005582395773567</v>
      </c>
      <c r="X6" s="270">
        <v>68500</v>
      </c>
      <c r="Y6" s="270">
        <v>64960</v>
      </c>
      <c r="Z6" s="273">
        <v>69300</v>
      </c>
      <c r="AA6" s="238">
        <f t="shared" ref="AA6:AA16" si="2">AB6/AB$13</f>
        <v>0.18334075407241493</v>
      </c>
      <c r="AB6" s="273">
        <v>64076.4</v>
      </c>
      <c r="AC6" s="349">
        <f t="shared" ref="AC6:AC12" si="3">AD6/AD$13</f>
        <v>0.19072769953051644</v>
      </c>
      <c r="AD6" s="107">
        <v>65000</v>
      </c>
      <c r="AE6" s="126"/>
    </row>
    <row r="7" spans="1:31" ht="16.149999999999999" customHeight="1" x14ac:dyDescent="0.2">
      <c r="C7" s="157" t="s">
        <v>2</v>
      </c>
      <c r="D7" s="23">
        <f>E7/E$13</f>
        <v>2.5200326539442482E-2</v>
      </c>
      <c r="E7" s="254">
        <v>7455</v>
      </c>
      <c r="F7" s="17">
        <f>G7/G13</f>
        <v>2.4001182998496857E-2</v>
      </c>
      <c r="G7" s="254">
        <v>7586.25</v>
      </c>
      <c r="H7" s="17">
        <f>I7/I13</f>
        <v>2.6904288802953636E-2</v>
      </c>
      <c r="I7" s="255">
        <v>8300</v>
      </c>
      <c r="J7" s="235">
        <f>K7/K13</f>
        <v>2.4042670828777576E-2</v>
      </c>
      <c r="K7" s="255">
        <v>8370</v>
      </c>
      <c r="L7" s="25">
        <f>M7/M13</f>
        <v>2.5033100998006399E-2</v>
      </c>
      <c r="M7" s="30">
        <v>8300</v>
      </c>
      <c r="N7" s="30"/>
      <c r="O7" s="267">
        <v>8380</v>
      </c>
      <c r="P7" s="267"/>
      <c r="Q7" s="267">
        <v>8800</v>
      </c>
      <c r="R7" s="235">
        <f>S7/S13</f>
        <v>2.284139349904795E-2</v>
      </c>
      <c r="S7" s="267">
        <v>8793</v>
      </c>
      <c r="T7" s="241">
        <f t="shared" si="0"/>
        <v>2.4739873781302556E-2</v>
      </c>
      <c r="U7" s="267">
        <v>9800</v>
      </c>
      <c r="V7" s="269">
        <v>10258</v>
      </c>
      <c r="W7" s="241">
        <f t="shared" si="1"/>
        <v>2.6490047868905169E-2</v>
      </c>
      <c r="X7" s="270">
        <v>10200</v>
      </c>
      <c r="Y7" s="270">
        <v>9557</v>
      </c>
      <c r="Z7" s="273">
        <v>16800</v>
      </c>
      <c r="AA7" s="238">
        <f t="shared" si="2"/>
        <v>3.1042066048211657E-2</v>
      </c>
      <c r="AB7" s="273">
        <v>10849</v>
      </c>
      <c r="AC7" s="349">
        <f t="shared" si="3"/>
        <v>2.9342723004694836E-2</v>
      </c>
      <c r="AD7" s="107">
        <v>10000</v>
      </c>
      <c r="AE7" s="126"/>
    </row>
    <row r="8" spans="1:31" ht="16.149999999999999" customHeight="1" x14ac:dyDescent="0.2">
      <c r="B8" s="2" t="s">
        <v>31</v>
      </c>
      <c r="C8" s="157" t="s">
        <v>41</v>
      </c>
      <c r="D8" s="23">
        <f>E8/E$13</f>
        <v>5.0704882373123709E-3</v>
      </c>
      <c r="E8" s="254">
        <v>1500</v>
      </c>
      <c r="F8" s="17">
        <f>G8/G13</f>
        <v>1.5818871641784054E-3</v>
      </c>
      <c r="G8" s="254">
        <v>500</v>
      </c>
      <c r="H8" s="17">
        <f>I8/I13</f>
        <v>3.2414805786691128E-3</v>
      </c>
      <c r="I8" s="255">
        <v>1000</v>
      </c>
      <c r="J8" s="235">
        <f>K8/K13</f>
        <v>1.4362407902495564E-3</v>
      </c>
      <c r="K8" s="255">
        <v>500</v>
      </c>
      <c r="L8" s="25">
        <f>M8/M13</f>
        <v>3.016036264820048E-3</v>
      </c>
      <c r="M8" s="30">
        <v>1000</v>
      </c>
      <c r="N8" s="30"/>
      <c r="O8" s="267">
        <v>1500</v>
      </c>
      <c r="P8" s="267"/>
      <c r="Q8" s="267">
        <v>1000</v>
      </c>
      <c r="R8" s="235">
        <f>S8/S13</f>
        <v>2.5976792333729046E-3</v>
      </c>
      <c r="S8" s="267">
        <v>1000</v>
      </c>
      <c r="T8" s="241">
        <f t="shared" si="0"/>
        <v>0</v>
      </c>
      <c r="U8" s="267">
        <v>1000</v>
      </c>
      <c r="V8" s="269"/>
      <c r="W8" s="241">
        <f t="shared" si="1"/>
        <v>2.7717953195464233E-3</v>
      </c>
      <c r="X8" s="270">
        <v>1000</v>
      </c>
      <c r="Y8" s="270">
        <v>1000</v>
      </c>
      <c r="Z8" s="273">
        <v>1000</v>
      </c>
      <c r="AA8" s="238">
        <f t="shared" si="2"/>
        <v>2.861283625054075E-3</v>
      </c>
      <c r="AB8" s="273">
        <v>1000</v>
      </c>
      <c r="AC8" s="349">
        <f t="shared" si="3"/>
        <v>2.9342723004694834E-3</v>
      </c>
      <c r="AD8" s="107">
        <v>1000</v>
      </c>
      <c r="AE8" s="126"/>
    </row>
    <row r="9" spans="1:31" ht="6.75" customHeight="1" x14ac:dyDescent="0.2">
      <c r="B9" s="2" t="s">
        <v>32</v>
      </c>
      <c r="C9" s="157"/>
      <c r="D9" s="23"/>
      <c r="E9" s="254"/>
      <c r="F9" s="17"/>
      <c r="G9" s="254"/>
      <c r="H9" s="17"/>
      <c r="I9" s="255"/>
      <c r="J9" s="235"/>
      <c r="K9" s="255"/>
      <c r="L9" s="25"/>
      <c r="M9" s="30"/>
      <c r="N9" s="30"/>
      <c r="O9" s="267"/>
      <c r="P9" s="267"/>
      <c r="Q9" s="267"/>
      <c r="R9" s="235"/>
      <c r="S9" s="267"/>
      <c r="T9" s="241"/>
      <c r="U9" s="267"/>
      <c r="V9" s="268"/>
      <c r="W9" s="241"/>
      <c r="X9" s="270"/>
      <c r="Y9" s="270"/>
      <c r="AB9" s="274"/>
      <c r="AC9" s="349"/>
      <c r="AD9" s="72"/>
      <c r="AE9" s="126"/>
    </row>
    <row r="10" spans="1:31" ht="16.149999999999999" customHeight="1" x14ac:dyDescent="0.2">
      <c r="C10" s="58" t="s">
        <v>197</v>
      </c>
      <c r="D10" s="23">
        <f>E10/E$13</f>
        <v>0.57465533356206866</v>
      </c>
      <c r="E10" s="254">
        <v>170000</v>
      </c>
      <c r="F10" s="17">
        <f>G10/G13</f>
        <v>0.60100015765087467</v>
      </c>
      <c r="G10" s="254">
        <v>189963.03</v>
      </c>
      <c r="H10" s="17">
        <f>I10/I13</f>
        <v>0.59967390705378587</v>
      </c>
      <c r="I10" s="255">
        <v>185000</v>
      </c>
      <c r="J10" s="235">
        <f>K10/K13</f>
        <v>0.64537175426816284</v>
      </c>
      <c r="K10" s="255">
        <v>224673.94</v>
      </c>
      <c r="L10" s="362">
        <f>M10/M13</f>
        <v>0.66352797826041066</v>
      </c>
      <c r="M10" s="30">
        <v>220000</v>
      </c>
      <c r="N10" s="30"/>
      <c r="O10" s="267">
        <v>224185</v>
      </c>
      <c r="P10" s="267"/>
      <c r="Q10" s="267">
        <v>225000</v>
      </c>
      <c r="R10" s="235">
        <f>S10/S13</f>
        <v>0.57752384020116432</v>
      </c>
      <c r="S10" s="267">
        <v>222323</v>
      </c>
      <c r="T10" s="241">
        <f t="shared" si="0"/>
        <v>0.59116454164946175</v>
      </c>
      <c r="U10" s="267">
        <v>230000</v>
      </c>
      <c r="V10" s="269">
        <v>245117.09</v>
      </c>
      <c r="W10" s="241">
        <f t="shared" si="1"/>
        <v>0.56868370212070063</v>
      </c>
      <c r="X10" s="270">
        <v>217000</v>
      </c>
      <c r="Y10" s="270">
        <v>205168</v>
      </c>
      <c r="Z10" s="273">
        <v>227000</v>
      </c>
      <c r="AA10" s="238">
        <f t="shared" si="2"/>
        <v>0.5569963835377878</v>
      </c>
      <c r="AB10" s="273">
        <v>194666.61</v>
      </c>
      <c r="AC10" s="349">
        <f t="shared" si="3"/>
        <v>0.58685446009389675</v>
      </c>
      <c r="AD10" s="107">
        <v>200000</v>
      </c>
      <c r="AE10" s="193"/>
    </row>
    <row r="11" spans="1:31" ht="16.149999999999999" customHeight="1" x14ac:dyDescent="0.2">
      <c r="C11" s="58" t="s">
        <v>207</v>
      </c>
      <c r="D11" s="23">
        <f>E11/E$13</f>
        <v>6.7606509830831607E-2</v>
      </c>
      <c r="E11" s="254">
        <v>20000</v>
      </c>
      <c r="F11" s="17">
        <f>G11/G13</f>
        <v>6.7372131393952317E-2</v>
      </c>
      <c r="G11" s="254">
        <v>21294.86</v>
      </c>
      <c r="H11" s="17">
        <f>I11/I13</f>
        <v>4.8622208680036694E-2</v>
      </c>
      <c r="I11" s="255">
        <v>15000</v>
      </c>
      <c r="J11" s="235">
        <f>K11/K13</f>
        <v>4.590553028537759E-2</v>
      </c>
      <c r="K11" s="255">
        <v>15981.14</v>
      </c>
      <c r="L11" s="25">
        <f>M11/M13</f>
        <v>3.016036264820048E-3</v>
      </c>
      <c r="M11" s="30">
        <v>1000</v>
      </c>
      <c r="N11" s="30"/>
      <c r="O11" s="267">
        <v>883</v>
      </c>
      <c r="P11" s="267"/>
      <c r="Q11" s="267">
        <v>500</v>
      </c>
      <c r="R11" s="235"/>
      <c r="S11" s="267">
        <v>50</v>
      </c>
      <c r="T11" s="241">
        <f t="shared" si="0"/>
        <v>2.9573048577337877E-3</v>
      </c>
      <c r="U11" s="267">
        <v>1000</v>
      </c>
      <c r="V11" s="269">
        <v>1226.2</v>
      </c>
      <c r="W11" s="241">
        <f t="shared" si="1"/>
        <v>5.8484881242429538E-4</v>
      </c>
      <c r="X11" s="270">
        <v>500</v>
      </c>
      <c r="Y11" s="270">
        <v>211</v>
      </c>
      <c r="Z11" s="273">
        <v>1500</v>
      </c>
      <c r="AA11" s="238">
        <f t="shared" si="2"/>
        <v>3.9914906569504345E-3</v>
      </c>
      <c r="AB11" s="273">
        <v>1395</v>
      </c>
      <c r="AC11" s="349">
        <f t="shared" si="3"/>
        <v>2.3474178403755869E-3</v>
      </c>
      <c r="AD11" s="107">
        <v>800</v>
      </c>
      <c r="AE11" s="357"/>
    </row>
    <row r="12" spans="1:31" ht="16.149999999999999" customHeight="1" x14ac:dyDescent="0.2">
      <c r="B12" s="2" t="s">
        <v>6</v>
      </c>
      <c r="C12" s="58" t="s">
        <v>208</v>
      </c>
      <c r="D12" s="23">
        <f>E12/E$13</f>
        <v>7.0986835322373191E-3</v>
      </c>
      <c r="E12" s="254">
        <v>2100</v>
      </c>
      <c r="F12" s="17">
        <f>G12/G13</f>
        <v>1.1970614737487248E-2</v>
      </c>
      <c r="G12" s="254">
        <v>3783.65</v>
      </c>
      <c r="H12" s="17">
        <f>I12/I13</f>
        <v>3.2414805786691128E-3</v>
      </c>
      <c r="I12" s="255">
        <v>1000</v>
      </c>
      <c r="J12" s="235">
        <f>K12/K13</f>
        <v>9.2482416965749431E-4</v>
      </c>
      <c r="K12" s="255">
        <v>321.95999999999998</v>
      </c>
      <c r="L12" s="25">
        <f>M12/M20</f>
        <v>1.0471204188481676E-2</v>
      </c>
      <c r="M12" s="30">
        <v>600</v>
      </c>
      <c r="N12" s="30"/>
      <c r="O12" s="267">
        <v>665.39</v>
      </c>
      <c r="P12" s="267"/>
      <c r="Q12" s="267">
        <v>600</v>
      </c>
      <c r="R12" s="237">
        <f>S12/S13</f>
        <v>2.2132227068337148E-3</v>
      </c>
      <c r="S12" s="267">
        <v>852</v>
      </c>
      <c r="T12" s="241">
        <f t="shared" si="0"/>
        <v>8.6823499329975826E-3</v>
      </c>
      <c r="U12" s="267">
        <v>3600</v>
      </c>
      <c r="V12" s="269">
        <v>3600</v>
      </c>
      <c r="W12" s="241">
        <f t="shared" si="1"/>
        <v>1.3332335487018297E-3</v>
      </c>
      <c r="X12" s="270">
        <v>600</v>
      </c>
      <c r="Y12" s="270">
        <v>481</v>
      </c>
      <c r="Z12" s="273">
        <v>400</v>
      </c>
      <c r="AA12" s="238">
        <f t="shared" si="2"/>
        <v>2.1158620150549872E-3</v>
      </c>
      <c r="AB12" s="273">
        <v>739.48</v>
      </c>
      <c r="AC12" s="349">
        <f t="shared" si="3"/>
        <v>1.1737089201877935E-3</v>
      </c>
      <c r="AD12" s="107">
        <v>400</v>
      </c>
      <c r="AE12" s="193"/>
    </row>
    <row r="13" spans="1:31" s="1" customFormat="1" ht="16.149999999999999" customHeight="1" x14ac:dyDescent="0.2">
      <c r="C13" s="34" t="s">
        <v>7</v>
      </c>
      <c r="D13" s="35"/>
      <c r="E13" s="256">
        <f>SUM(E5:E12)</f>
        <v>295829.5</v>
      </c>
      <c r="F13" s="36"/>
      <c r="G13" s="256">
        <f>SUM(G5:G12)</f>
        <v>316078.17000000004</v>
      </c>
      <c r="H13" s="36"/>
      <c r="I13" s="33">
        <f>SUM(I5:I12)</f>
        <v>308501</v>
      </c>
      <c r="J13" s="236"/>
      <c r="K13" s="33">
        <f>SUM(K5:K12)</f>
        <v>348131.04000000004</v>
      </c>
      <c r="L13" s="37"/>
      <c r="M13" s="33">
        <f>SUM(M5:M12)</f>
        <v>331561</v>
      </c>
      <c r="N13" s="33"/>
      <c r="O13" s="275">
        <f>SUM(O5:O12)</f>
        <v>334753.39</v>
      </c>
      <c r="P13" s="275"/>
      <c r="Q13" s="275">
        <f>SUM(Q5:Q12)</f>
        <v>389700</v>
      </c>
      <c r="R13" s="236"/>
      <c r="S13" s="275">
        <f>SUM(S5:S12)</f>
        <v>384959</v>
      </c>
      <c r="T13" s="242"/>
      <c r="U13" s="275">
        <f>SUM(U5:U12)</f>
        <v>401800</v>
      </c>
      <c r="V13" s="276">
        <f>SUM(V5:V12)</f>
        <v>414634.29</v>
      </c>
      <c r="W13" s="242"/>
      <c r="X13" s="277">
        <f>SUM(X5:X12)</f>
        <v>385100</v>
      </c>
      <c r="Y13" s="277">
        <f>SUM(Y5:Y12)</f>
        <v>360777</v>
      </c>
      <c r="Z13" s="277">
        <f>SUM(Z5:Z12)</f>
        <v>395400</v>
      </c>
      <c r="AA13" s="238"/>
      <c r="AB13" s="277">
        <f>SUM(AB5:AB12)</f>
        <v>349493.49</v>
      </c>
      <c r="AC13" s="350"/>
      <c r="AD13" s="108">
        <f>SUM(AD5:AD12)</f>
        <v>340800</v>
      </c>
      <c r="AE13" s="358"/>
    </row>
    <row r="14" spans="1:31" ht="18.75" customHeight="1" x14ac:dyDescent="0.2">
      <c r="C14" s="15"/>
      <c r="D14" s="21"/>
      <c r="E14" s="254"/>
      <c r="F14" s="17"/>
      <c r="G14" s="254"/>
      <c r="H14" s="17"/>
      <c r="I14" s="255"/>
      <c r="J14" s="235"/>
      <c r="K14" s="255"/>
      <c r="L14" s="25"/>
      <c r="M14" s="30"/>
      <c r="N14" s="30"/>
      <c r="O14" s="267"/>
      <c r="P14" s="267"/>
      <c r="Q14" s="267"/>
      <c r="R14" s="39"/>
      <c r="S14" s="267"/>
      <c r="T14" s="241"/>
      <c r="U14" s="267"/>
      <c r="V14" s="268"/>
      <c r="W14" s="241"/>
      <c r="X14" s="270"/>
      <c r="Y14" s="270"/>
      <c r="AB14" s="205"/>
      <c r="AC14" s="349"/>
      <c r="AD14" s="72"/>
      <c r="AE14" s="358" t="s">
        <v>133</v>
      </c>
    </row>
    <row r="15" spans="1:31" ht="16.149999999999999" customHeight="1" x14ac:dyDescent="0.2">
      <c r="A15" s="1" t="s">
        <v>8</v>
      </c>
      <c r="C15" s="20" t="s">
        <v>49</v>
      </c>
      <c r="D15" s="21"/>
      <c r="E15" s="254"/>
      <c r="F15" s="17"/>
      <c r="G15" s="254"/>
      <c r="H15" s="17"/>
      <c r="I15" s="255"/>
      <c r="J15" s="235"/>
      <c r="K15" s="255"/>
      <c r="L15" s="25"/>
      <c r="M15" s="30"/>
      <c r="N15" s="30"/>
      <c r="O15" s="267"/>
      <c r="P15" s="267"/>
      <c r="Q15" s="267"/>
      <c r="R15" s="39"/>
      <c r="S15" s="267"/>
      <c r="T15" s="241"/>
      <c r="U15" s="267"/>
      <c r="V15" s="268"/>
      <c r="W15" s="241"/>
      <c r="X15" s="270"/>
      <c r="Y15" s="270"/>
      <c r="AB15" s="205"/>
      <c r="AC15" s="349"/>
      <c r="AD15" s="72"/>
      <c r="AE15" s="193"/>
    </row>
    <row r="16" spans="1:31" ht="16.149999999999999" hidden="1" customHeight="1" x14ac:dyDescent="0.2">
      <c r="A16" s="1"/>
      <c r="C16" s="15" t="s">
        <v>44</v>
      </c>
      <c r="D16" s="23">
        <f>E16/E32</f>
        <v>0.46425255338904364</v>
      </c>
      <c r="E16" s="254">
        <v>50000</v>
      </c>
      <c r="F16" s="17">
        <f>G16/G32</f>
        <v>0.25906328289271641</v>
      </c>
      <c r="G16" s="254">
        <v>40051.94</v>
      </c>
      <c r="H16" s="17"/>
      <c r="I16" s="255"/>
      <c r="J16" s="235"/>
      <c r="K16" s="255"/>
      <c r="L16" s="25"/>
      <c r="M16" s="30"/>
      <c r="N16" s="30"/>
      <c r="O16" s="267"/>
      <c r="P16" s="267"/>
      <c r="Q16" s="267"/>
      <c r="R16" s="39"/>
      <c r="S16" s="267"/>
      <c r="T16" s="241"/>
      <c r="U16" s="267"/>
      <c r="V16" s="268"/>
      <c r="W16" s="241"/>
      <c r="X16" s="270"/>
      <c r="Y16" s="270"/>
      <c r="AA16" s="238">
        <f t="shared" si="2"/>
        <v>0</v>
      </c>
      <c r="AB16" s="205"/>
      <c r="AC16" s="349"/>
      <c r="AD16" s="72"/>
      <c r="AE16" s="193"/>
    </row>
    <row r="17" spans="3:31" ht="16.149999999999999" customHeight="1" x14ac:dyDescent="0.2">
      <c r="C17" s="157" t="s">
        <v>9</v>
      </c>
      <c r="D17" s="23">
        <f>E17/E32</f>
        <v>3.2497678737233054E-2</v>
      </c>
      <c r="E17" s="254">
        <v>3500</v>
      </c>
      <c r="F17" s="17">
        <f>G17/G32</f>
        <v>2.3623227814843342E-2</v>
      </c>
      <c r="G17" s="254">
        <v>3652.22</v>
      </c>
      <c r="H17" s="17">
        <f>I17/I32</f>
        <v>1.5034157606081016E-2</v>
      </c>
      <c r="I17" s="255">
        <v>2500</v>
      </c>
      <c r="J17" s="235">
        <f>K17/K32</f>
        <v>2.4590429342532426E-2</v>
      </c>
      <c r="K17" s="255">
        <v>4564.22</v>
      </c>
      <c r="L17" s="25">
        <f>M17/M32</f>
        <v>1.69061707523246E-2</v>
      </c>
      <c r="M17" s="30">
        <v>2000</v>
      </c>
      <c r="N17" s="30"/>
      <c r="O17" s="267">
        <v>1930.18</v>
      </c>
      <c r="P17" s="267"/>
      <c r="Q17" s="267">
        <v>3500</v>
      </c>
      <c r="R17" s="235">
        <f>S17/$S32</f>
        <v>1.9070218962355733E-2</v>
      </c>
      <c r="S17" s="267">
        <v>3536</v>
      </c>
      <c r="T17" s="241">
        <f>V17/V$32</f>
        <v>1.4900493243097951E-2</v>
      </c>
      <c r="U17" s="267">
        <v>3300</v>
      </c>
      <c r="V17" s="265">
        <v>1864</v>
      </c>
      <c r="W17" s="241">
        <f>Y17/Y$32</f>
        <v>1.0504272759484292E-2</v>
      </c>
      <c r="X17" s="270">
        <v>1800</v>
      </c>
      <c r="Y17" s="270">
        <v>1931.12</v>
      </c>
      <c r="Z17" s="269">
        <v>8500</v>
      </c>
      <c r="AA17" s="238">
        <f>AB17/AB$32</f>
        <v>6.4479408447248324E-2</v>
      </c>
      <c r="AB17" s="269">
        <v>7810</v>
      </c>
      <c r="AC17" s="349">
        <f>AD17/AD$32</f>
        <v>6.5306122448979598E-2</v>
      </c>
      <c r="AD17" s="109">
        <v>4000</v>
      </c>
      <c r="AE17" s="193" t="s">
        <v>228</v>
      </c>
    </row>
    <row r="18" spans="3:31" ht="16.149999999999999" customHeight="1" x14ac:dyDescent="0.2">
      <c r="C18" s="157" t="s">
        <v>12</v>
      </c>
      <c r="D18" s="23">
        <f>E18/E32</f>
        <v>9.2850510677808723E-2</v>
      </c>
      <c r="E18" s="254">
        <v>10000</v>
      </c>
      <c r="F18" s="17">
        <f>G18/G32</f>
        <v>1.8088532868590065E-2</v>
      </c>
      <c r="G18" s="254">
        <v>2796.54</v>
      </c>
      <c r="H18" s="17">
        <f>I18/I32</f>
        <v>4.2095641297026844E-2</v>
      </c>
      <c r="I18" s="255">
        <v>7000</v>
      </c>
      <c r="J18" s="235">
        <f>K18/K32</f>
        <v>5.4080604985916401E-2</v>
      </c>
      <c r="K18" s="255">
        <v>10037.879999999999</v>
      </c>
      <c r="L18" s="25">
        <f>M18/M32</f>
        <v>4.2265426880811495E-2</v>
      </c>
      <c r="M18" s="30">
        <v>5000</v>
      </c>
      <c r="N18" s="30"/>
      <c r="O18" s="267">
        <v>5443</v>
      </c>
      <c r="P18" s="267"/>
      <c r="Q18" s="267">
        <v>6000</v>
      </c>
      <c r="R18" s="235">
        <f>S18/S32</f>
        <v>5.1181102362204724E-2</v>
      </c>
      <c r="S18" s="267">
        <v>9490</v>
      </c>
      <c r="T18" s="241">
        <f t="shared" ref="T18:T26" si="4">V18/V$32</f>
        <v>7.5837435298964723E-2</v>
      </c>
      <c r="U18" s="267">
        <v>8000</v>
      </c>
      <c r="V18" s="265">
        <v>9487</v>
      </c>
      <c r="W18" s="241">
        <f t="shared" ref="W18:W26" si="5">Y18/Y$32</f>
        <v>5.7590570740928958E-2</v>
      </c>
      <c r="X18" s="270">
        <v>9000</v>
      </c>
      <c r="Y18" s="270">
        <v>10587.53</v>
      </c>
      <c r="Z18" s="269">
        <v>9800</v>
      </c>
      <c r="AA18" s="238">
        <f t="shared" ref="AA18:AA26" si="6">AB18/AB$32</f>
        <v>0.19395009772634542</v>
      </c>
      <c r="AB18" s="269">
        <v>23492</v>
      </c>
      <c r="AC18" s="349">
        <f t="shared" ref="AC18:AC26" si="7">AD18/AD$32</f>
        <v>0.13714285714285715</v>
      </c>
      <c r="AD18" s="109">
        <v>8400</v>
      </c>
      <c r="AE18" s="193" t="s">
        <v>173</v>
      </c>
    </row>
    <row r="19" spans="3:31" ht="16.149999999999999" customHeight="1" x14ac:dyDescent="0.2">
      <c r="C19" s="58" t="s">
        <v>204</v>
      </c>
      <c r="D19" s="23">
        <f>E19/E32</f>
        <v>0.17641597028783659</v>
      </c>
      <c r="E19" s="254">
        <v>19000</v>
      </c>
      <c r="F19" s="17">
        <f>G19/G32</f>
        <v>0.14491097580821891</v>
      </c>
      <c r="G19" s="254">
        <v>22403.66</v>
      </c>
      <c r="H19" s="17">
        <f>I19/I32</f>
        <v>6.0136630424324065E-2</v>
      </c>
      <c r="I19" s="255">
        <v>10000</v>
      </c>
      <c r="J19" s="235">
        <f>K19/K32</f>
        <v>5.3847104145092486E-2</v>
      </c>
      <c r="K19" s="255">
        <v>9994.5400000000009</v>
      </c>
      <c r="L19" s="25">
        <f>M19/M32</f>
        <v>7.6077768385460695E-2</v>
      </c>
      <c r="M19" s="30">
        <v>9000</v>
      </c>
      <c r="N19" s="30"/>
      <c r="O19" s="267">
        <v>3817</v>
      </c>
      <c r="P19" s="267"/>
      <c r="Q19" s="267">
        <v>15000</v>
      </c>
      <c r="R19" s="235">
        <f>S19/S32</f>
        <v>0.16959874878653866</v>
      </c>
      <c r="S19" s="267">
        <v>31447</v>
      </c>
      <c r="T19" s="241">
        <f t="shared" si="4"/>
        <v>0.14030389172265609</v>
      </c>
      <c r="U19" s="267">
        <v>17000</v>
      </c>
      <c r="V19" s="265">
        <v>17551.53</v>
      </c>
      <c r="W19" s="241">
        <f t="shared" si="5"/>
        <v>0.14661008310533788</v>
      </c>
      <c r="X19" s="270">
        <v>20000</v>
      </c>
      <c r="Y19" s="270">
        <v>26953</v>
      </c>
      <c r="Z19" s="269">
        <v>25000</v>
      </c>
      <c r="AA19" s="238">
        <f t="shared" si="6"/>
        <v>8.0760252680023459E-2</v>
      </c>
      <c r="AB19" s="269">
        <v>9782</v>
      </c>
      <c r="AC19" s="349">
        <f t="shared" si="7"/>
        <v>0.24489795918367346</v>
      </c>
      <c r="AD19" s="109">
        <v>15000</v>
      </c>
      <c r="AE19" s="193" t="s">
        <v>173</v>
      </c>
    </row>
    <row r="20" spans="3:31" ht="16.149999999999999" customHeight="1" x14ac:dyDescent="0.2">
      <c r="C20" s="58" t="s">
        <v>56</v>
      </c>
      <c r="D20" s="23">
        <f>E20/E32</f>
        <v>0.2785515320334262</v>
      </c>
      <c r="E20" s="254">
        <v>30000</v>
      </c>
      <c r="F20" s="17">
        <f>G20/G32</f>
        <v>0.13482086884258074</v>
      </c>
      <c r="G20" s="254">
        <v>20843.7</v>
      </c>
      <c r="H20" s="17">
        <f>I20/I32</f>
        <v>0.54536707399211004</v>
      </c>
      <c r="I20" s="255">
        <v>90688</v>
      </c>
      <c r="J20" s="235">
        <f>K20/K32</f>
        <v>0.49881016397803973</v>
      </c>
      <c r="K20" s="255">
        <v>92583.96</v>
      </c>
      <c r="L20" s="25">
        <f>M20/M32</f>
        <v>0.48436179205409974</v>
      </c>
      <c r="M20" s="30">
        <v>57300</v>
      </c>
      <c r="N20" s="30"/>
      <c r="O20" s="267">
        <v>60321</v>
      </c>
      <c r="P20" s="267"/>
      <c r="Q20" s="267">
        <v>100000</v>
      </c>
      <c r="R20" s="235">
        <f>S20/S32</f>
        <v>0.46746845000539317</v>
      </c>
      <c r="S20" s="267">
        <v>86678</v>
      </c>
      <c r="T20" s="241">
        <f t="shared" si="4"/>
        <v>0.35243183803739403</v>
      </c>
      <c r="U20" s="267">
        <v>100000</v>
      </c>
      <c r="V20" s="270">
        <v>44088</v>
      </c>
      <c r="W20" s="241">
        <f t="shared" si="5"/>
        <v>0.56346362282528561</v>
      </c>
      <c r="X20" s="270">
        <v>103000</v>
      </c>
      <c r="Y20" s="270">
        <v>103587.93</v>
      </c>
      <c r="Z20" s="269">
        <v>102000</v>
      </c>
      <c r="AA20" s="238">
        <f t="shared" si="6"/>
        <v>0.14045943353559998</v>
      </c>
      <c r="AB20" s="269">
        <v>17013</v>
      </c>
      <c r="AC20" s="349">
        <f t="shared" si="7"/>
        <v>8.1632653061224483E-2</v>
      </c>
      <c r="AD20" s="109">
        <v>5000</v>
      </c>
      <c r="AE20" s="126" t="s">
        <v>180</v>
      </c>
    </row>
    <row r="21" spans="3:31" ht="16.149999999999999" customHeight="1" x14ac:dyDescent="0.2">
      <c r="C21" s="157" t="s">
        <v>34</v>
      </c>
      <c r="D21" s="23">
        <f>E21/E32</f>
        <v>2.7855153203342618E-2</v>
      </c>
      <c r="E21" s="254">
        <v>3000</v>
      </c>
      <c r="F21" s="17">
        <f>G21/G32</f>
        <v>1.2286960686124169E-2</v>
      </c>
      <c r="G21" s="254">
        <v>1899.6</v>
      </c>
      <c r="H21" s="17">
        <f>I21/I36</f>
        <v>1.5723270440251572E-2</v>
      </c>
      <c r="I21" s="255">
        <v>2500</v>
      </c>
      <c r="J21" s="235">
        <f>K21/K32</f>
        <v>1.3259281133126674E-2</v>
      </c>
      <c r="K21" s="255">
        <v>2461.0500000000002</v>
      </c>
      <c r="L21" s="25">
        <f>M21/M36</f>
        <v>1.524390243902439E-2</v>
      </c>
      <c r="M21" s="30">
        <v>2500</v>
      </c>
      <c r="N21" s="30"/>
      <c r="O21" s="267">
        <v>3493</v>
      </c>
      <c r="P21" s="267"/>
      <c r="Q21" s="267">
        <f>M21</f>
        <v>2500</v>
      </c>
      <c r="R21" s="235">
        <f>S21/$S36</f>
        <v>1.5892911469425008E-2</v>
      </c>
      <c r="S21" s="267">
        <v>2612</v>
      </c>
      <c r="T21" s="241">
        <f t="shared" si="4"/>
        <v>2.1719227543721638E-2</v>
      </c>
      <c r="U21" s="267">
        <v>2500</v>
      </c>
      <c r="V21" s="265">
        <v>2717</v>
      </c>
      <c r="W21" s="241">
        <f t="shared" si="5"/>
        <v>1.5480736709004253E-2</v>
      </c>
      <c r="X21" s="270">
        <v>2500</v>
      </c>
      <c r="Y21" s="270">
        <v>2846</v>
      </c>
      <c r="Z21" s="269">
        <v>2700</v>
      </c>
      <c r="AA21" s="238">
        <f t="shared" si="6"/>
        <v>2.4338706287130356E-2</v>
      </c>
      <c r="AB21" s="269">
        <v>2948</v>
      </c>
      <c r="AC21" s="349">
        <f t="shared" si="7"/>
        <v>4.0816326530612242E-2</v>
      </c>
      <c r="AD21" s="109">
        <v>2500</v>
      </c>
      <c r="AE21" s="126"/>
    </row>
    <row r="22" spans="3:31" ht="16.149999999999999" customHeight="1" x14ac:dyDescent="0.2">
      <c r="C22" s="157" t="s">
        <v>5</v>
      </c>
      <c r="D22" s="23">
        <f>E22/E32</f>
        <v>3.7140204271123488E-2</v>
      </c>
      <c r="E22" s="254">
        <v>4000</v>
      </c>
      <c r="F22" s="17">
        <f>G22/G32</f>
        <v>1.4761299463166674E-2</v>
      </c>
      <c r="G22" s="254">
        <v>2282.14</v>
      </c>
      <c r="H22" s="17"/>
      <c r="I22" s="255"/>
      <c r="J22" s="235">
        <f>K22/K32</f>
        <v>5.3161579295382382E-3</v>
      </c>
      <c r="K22" s="255">
        <v>986.73</v>
      </c>
      <c r="L22" s="25"/>
      <c r="M22" s="30"/>
      <c r="N22" s="30"/>
      <c r="O22" s="267">
        <v>100</v>
      </c>
      <c r="P22" s="267"/>
      <c r="Q22" s="267"/>
      <c r="R22" s="235">
        <f>S22/$S37</f>
        <v>0.15771428571428572</v>
      </c>
      <c r="S22" s="267">
        <v>552</v>
      </c>
      <c r="T22" s="241">
        <f t="shared" si="4"/>
        <v>5.5157405245373319E-4</v>
      </c>
      <c r="U22" s="267"/>
      <c r="V22" s="265">
        <v>69</v>
      </c>
      <c r="W22" s="241">
        <f t="shared" si="5"/>
        <v>1.1407007497441545E-2</v>
      </c>
      <c r="X22" s="270"/>
      <c r="Y22" s="270">
        <v>2097.08</v>
      </c>
      <c r="Z22" s="269"/>
      <c r="AA22" s="238">
        <f t="shared" si="6"/>
        <v>4.6311241196414187E-3</v>
      </c>
      <c r="AB22" s="269">
        <v>560.94000000000005</v>
      </c>
      <c r="AC22" s="349">
        <f t="shared" si="7"/>
        <v>8.1632653061224497E-3</v>
      </c>
      <c r="AD22" s="109">
        <v>500</v>
      </c>
      <c r="AE22" s="126"/>
    </row>
    <row r="23" spans="3:31" ht="16.149999999999999" customHeight="1" x14ac:dyDescent="0.2">
      <c r="C23" s="157" t="s">
        <v>13</v>
      </c>
      <c r="D23" s="23">
        <f>E23/E32</f>
        <v>0.18570102135561745</v>
      </c>
      <c r="E23" s="254">
        <v>20000</v>
      </c>
      <c r="F23" s="17">
        <f>G23/G32</f>
        <v>8.2704970902231348E-2</v>
      </c>
      <c r="G23" s="254">
        <v>12786.43</v>
      </c>
      <c r="H23" s="17">
        <f>I23/I38</f>
        <v>0.45454545454545453</v>
      </c>
      <c r="I23" s="255">
        <v>5000</v>
      </c>
      <c r="J23" s="235">
        <f>K23/K32</f>
        <v>2.9717857819969558E-2</v>
      </c>
      <c r="K23" s="255">
        <v>5515.92</v>
      </c>
      <c r="L23" s="25">
        <f>M23/M38</f>
        <v>0.44444444444444442</v>
      </c>
      <c r="M23" s="30">
        <v>4000</v>
      </c>
      <c r="N23" s="30"/>
      <c r="O23" s="267">
        <v>5275</v>
      </c>
      <c r="P23" s="267"/>
      <c r="Q23" s="267">
        <v>25000</v>
      </c>
      <c r="R23" s="235">
        <f>S23/$S38</f>
        <v>3.0278928751894898</v>
      </c>
      <c r="S23" s="267">
        <v>29961</v>
      </c>
      <c r="T23" s="241">
        <f t="shared" si="4"/>
        <v>0.34508551116485803</v>
      </c>
      <c r="U23" s="267">
        <v>25000</v>
      </c>
      <c r="V23" s="265">
        <v>43169</v>
      </c>
      <c r="W23" s="241">
        <f t="shared" si="5"/>
        <v>0.16320982795059527</v>
      </c>
      <c r="X23" s="270">
        <v>25000</v>
      </c>
      <c r="Y23" s="270">
        <v>30004.720000000001</v>
      </c>
      <c r="Z23" s="269">
        <v>25000</v>
      </c>
      <c r="AA23" s="238">
        <f t="shared" si="6"/>
        <v>0.46377289246040049</v>
      </c>
      <c r="AB23" s="269">
        <v>56174</v>
      </c>
      <c r="AC23" s="349">
        <f t="shared" si="7"/>
        <v>0.40816326530612246</v>
      </c>
      <c r="AD23" s="109">
        <v>25000</v>
      </c>
      <c r="AE23" s="193" t="s">
        <v>173</v>
      </c>
    </row>
    <row r="24" spans="3:31" ht="16.149999999999999" customHeight="1" x14ac:dyDescent="0.2">
      <c r="C24" s="216" t="s">
        <v>171</v>
      </c>
      <c r="D24" s="23"/>
      <c r="E24" s="254"/>
      <c r="F24" s="17"/>
      <c r="G24" s="254"/>
      <c r="H24" s="17"/>
      <c r="I24" s="255"/>
      <c r="J24" s="235"/>
      <c r="K24" s="255"/>
      <c r="L24" s="25"/>
      <c r="M24" s="30"/>
      <c r="N24" s="30"/>
      <c r="O24" s="267"/>
      <c r="P24" s="267"/>
      <c r="Q24" s="267"/>
      <c r="R24" s="235"/>
      <c r="S24" s="267"/>
      <c r="T24" s="241"/>
      <c r="U24" s="267"/>
      <c r="W24" s="241"/>
      <c r="X24" s="270"/>
      <c r="Y24" s="270"/>
      <c r="Z24" s="269"/>
      <c r="AA24" s="238">
        <f t="shared" si="6"/>
        <v>1.1112584349551377E-2</v>
      </c>
      <c r="AB24" s="269">
        <v>1346</v>
      </c>
      <c r="AC24" s="349"/>
      <c r="AD24" s="109"/>
      <c r="AE24" s="126"/>
    </row>
    <row r="25" spans="3:31" ht="16.149999999999999" hidden="1" customHeight="1" x14ac:dyDescent="0.2">
      <c r="C25" s="157" t="s">
        <v>14</v>
      </c>
      <c r="D25" s="23">
        <f>E25/E32</f>
        <v>4.1782729805013928E-2</v>
      </c>
      <c r="E25" s="254">
        <v>4500</v>
      </c>
      <c r="F25" s="17"/>
      <c r="G25" s="254">
        <v>-4500</v>
      </c>
      <c r="H25" s="17"/>
      <c r="I25" s="255"/>
      <c r="J25" s="235"/>
      <c r="K25" s="255"/>
      <c r="L25" s="25"/>
      <c r="M25" s="30"/>
      <c r="N25" s="30"/>
      <c r="O25" s="267"/>
      <c r="P25" s="267"/>
      <c r="Q25" s="267"/>
      <c r="R25" s="235">
        <f>S25/$S40</f>
        <v>0</v>
      </c>
      <c r="S25" s="267"/>
      <c r="T25" s="241">
        <f t="shared" si="4"/>
        <v>0</v>
      </c>
      <c r="U25" s="267"/>
      <c r="W25" s="241">
        <f t="shared" si="5"/>
        <v>0</v>
      </c>
      <c r="X25" s="270"/>
      <c r="Y25" s="270"/>
      <c r="Z25" s="269"/>
      <c r="AA25" s="238">
        <f t="shared" si="6"/>
        <v>0</v>
      </c>
      <c r="AB25" s="269"/>
      <c r="AC25" s="349">
        <f t="shared" si="7"/>
        <v>0</v>
      </c>
      <c r="AD25" s="109"/>
      <c r="AE25" s="126"/>
    </row>
    <row r="26" spans="3:31" ht="15.75" customHeight="1" x14ac:dyDescent="0.2">
      <c r="C26" s="157" t="s">
        <v>11</v>
      </c>
      <c r="D26" s="23">
        <f>E26/E32</f>
        <v>1.3927576601671309E-2</v>
      </c>
      <c r="E26" s="254">
        <v>1500</v>
      </c>
      <c r="F26" s="17">
        <f>G26/G32</f>
        <v>2.8897190298863701E-2</v>
      </c>
      <c r="G26" s="254">
        <v>4467.59</v>
      </c>
      <c r="H26" s="17"/>
      <c r="I26" s="255"/>
      <c r="J26" s="235">
        <f>K26/K32</f>
        <v>3.2714900914882585E-3</v>
      </c>
      <c r="K26" s="255">
        <v>607.22</v>
      </c>
      <c r="L26" s="25"/>
      <c r="M26" s="30"/>
      <c r="N26" s="30"/>
      <c r="O26" s="267">
        <v>630</v>
      </c>
      <c r="P26" s="267"/>
      <c r="Q26" s="267">
        <v>3500</v>
      </c>
      <c r="R26" s="235">
        <f>S26/S32</f>
        <v>2.0736705856973358E-2</v>
      </c>
      <c r="S26" s="267">
        <v>3845</v>
      </c>
      <c r="T26" s="241">
        <f t="shared" si="4"/>
        <v>4.9162035110006649E-2</v>
      </c>
      <c r="U26" s="267">
        <v>5000</v>
      </c>
      <c r="V26" s="265">
        <v>6150</v>
      </c>
      <c r="W26" s="241">
        <f t="shared" si="5"/>
        <v>1.2891548137856669E-3</v>
      </c>
      <c r="X26" s="270"/>
      <c r="Y26" s="270">
        <v>237</v>
      </c>
      <c r="Z26" s="270">
        <v>235</v>
      </c>
      <c r="AA26" s="238">
        <f t="shared" si="6"/>
        <v>1.6495500394059177E-2</v>
      </c>
      <c r="AB26" s="270">
        <v>1998</v>
      </c>
      <c r="AC26" s="349">
        <f t="shared" si="7"/>
        <v>1.3877551020408163E-2</v>
      </c>
      <c r="AD26" s="106">
        <v>850</v>
      </c>
      <c r="AE26" s="126" t="s">
        <v>211</v>
      </c>
    </row>
    <row r="27" spans="3:31" ht="16.149999999999999" hidden="1" customHeight="1" x14ac:dyDescent="0.2">
      <c r="C27" s="157" t="s">
        <v>10</v>
      </c>
      <c r="D27" s="23">
        <f>E27/E32</f>
        <v>1.8570102135561744E-2</v>
      </c>
      <c r="E27" s="254">
        <v>2000</v>
      </c>
      <c r="F27" s="17">
        <f>G27/G32</f>
        <v>1.2936366273030291E-2</v>
      </c>
      <c r="G27" s="254">
        <v>2000</v>
      </c>
      <c r="H27" s="17">
        <f>I27/I41</f>
        <v>0.62902877956435266</v>
      </c>
      <c r="I27" s="255">
        <v>2100</v>
      </c>
      <c r="J27" s="235">
        <f>K27/K32</f>
        <v>2.2520385663220775E-5</v>
      </c>
      <c r="K27" s="255">
        <v>4.18</v>
      </c>
      <c r="L27" s="25"/>
      <c r="M27" s="30">
        <v>2000</v>
      </c>
      <c r="N27" s="30"/>
      <c r="O27" s="267">
        <v>335</v>
      </c>
      <c r="P27" s="267"/>
      <c r="Q27" s="267">
        <v>2000</v>
      </c>
      <c r="R27" s="235"/>
      <c r="S27" s="267">
        <v>1461</v>
      </c>
      <c r="T27" s="241"/>
      <c r="U27" s="267">
        <v>2000</v>
      </c>
      <c r="V27" s="265">
        <v>1</v>
      </c>
      <c r="W27" s="241"/>
      <c r="X27" s="270"/>
      <c r="Y27" s="270"/>
      <c r="Z27" s="269"/>
      <c r="AB27" s="269"/>
      <c r="AC27" s="349"/>
      <c r="AD27" s="109"/>
      <c r="AE27" s="126"/>
    </row>
    <row r="28" spans="3:31" ht="16.149999999999999" hidden="1" customHeight="1" x14ac:dyDescent="0.2">
      <c r="C28" s="157" t="s">
        <v>55</v>
      </c>
      <c r="D28" s="23">
        <f>E28/E32</f>
        <v>8.8207985143918297E-2</v>
      </c>
      <c r="E28" s="254">
        <v>9500</v>
      </c>
      <c r="F28" s="17">
        <f>G28/G32</f>
        <v>6.9657675288409826E-2</v>
      </c>
      <c r="G28" s="254">
        <v>10769.28</v>
      </c>
      <c r="H28" s="17">
        <f>I28/I32</f>
        <v>3.908880977581064E-2</v>
      </c>
      <c r="I28" s="255">
        <v>6500</v>
      </c>
      <c r="J28" s="235">
        <f>K28/K32</f>
        <v>2.7618774695986916E-2</v>
      </c>
      <c r="K28" s="255">
        <v>5126.3100000000004</v>
      </c>
      <c r="L28" s="25">
        <f>M28/M32</f>
        <v>5.4945054945054944E-2</v>
      </c>
      <c r="M28" s="30">
        <v>6500</v>
      </c>
      <c r="N28" s="30"/>
      <c r="O28" s="267">
        <v>6947</v>
      </c>
      <c r="P28" s="267"/>
      <c r="Q28" s="267">
        <v>10000</v>
      </c>
      <c r="R28" s="235"/>
      <c r="S28" s="267">
        <v>15838</v>
      </c>
      <c r="T28" s="241"/>
      <c r="U28" s="267"/>
      <c r="V28" s="268"/>
      <c r="W28" s="241"/>
      <c r="X28" s="270"/>
      <c r="Y28" s="270"/>
      <c r="AB28" s="205"/>
      <c r="AC28" s="349"/>
      <c r="AD28" s="72"/>
      <c r="AE28" s="126"/>
    </row>
    <row r="29" spans="3:31" ht="16.149999999999999" hidden="1" customHeight="1" x14ac:dyDescent="0.2">
      <c r="C29" s="157" t="s">
        <v>43</v>
      </c>
      <c r="D29" s="23"/>
      <c r="E29" s="254"/>
      <c r="F29" s="17">
        <f>G29/G32</f>
        <v>0.22654966672039573</v>
      </c>
      <c r="G29" s="254">
        <v>35025.24</v>
      </c>
      <c r="H29" s="17">
        <f>I29/I32</f>
        <v>0.24054652169729626</v>
      </c>
      <c r="I29" s="255">
        <v>40000</v>
      </c>
      <c r="J29" s="235">
        <f>K29/K32</f>
        <v>0.28946561549264604</v>
      </c>
      <c r="K29" s="255">
        <v>53727.6</v>
      </c>
      <c r="L29" s="25">
        <f>M29/M32</f>
        <v>0.25359256128486896</v>
      </c>
      <c r="M29" s="30">
        <v>30000</v>
      </c>
      <c r="N29" s="30"/>
      <c r="O29" s="267">
        <v>11605.03</v>
      </c>
      <c r="P29" s="267"/>
      <c r="Q29" s="267"/>
      <c r="R29" s="235"/>
      <c r="S29" s="267"/>
      <c r="T29" s="241"/>
      <c r="U29" s="267"/>
      <c r="V29" s="268"/>
      <c r="W29" s="241"/>
      <c r="X29" s="270"/>
      <c r="Y29" s="270"/>
      <c r="AB29" s="205"/>
      <c r="AC29" s="349"/>
      <c r="AD29" s="72"/>
      <c r="AE29" s="126"/>
    </row>
    <row r="30" spans="3:31" ht="16.149999999999999" hidden="1" customHeight="1" x14ac:dyDescent="0.2">
      <c r="C30" s="157" t="s">
        <v>35</v>
      </c>
      <c r="D30" s="23">
        <f>E30/E32</f>
        <v>6.4995357474466105E-3</v>
      </c>
      <c r="E30" s="254">
        <v>700</v>
      </c>
      <c r="F30" s="17">
        <f>G30/G32</f>
        <v>8.0580625514705675E-4</v>
      </c>
      <c r="G30" s="254">
        <v>124.58</v>
      </c>
      <c r="H30" s="17"/>
      <c r="I30" s="255"/>
      <c r="J30" s="235"/>
      <c r="K30" s="255"/>
      <c r="L30" s="25">
        <f>M30/M44</f>
        <v>0</v>
      </c>
      <c r="M30" s="30"/>
      <c r="N30" s="30"/>
      <c r="O30" s="267"/>
      <c r="P30" s="267"/>
      <c r="Q30" s="267"/>
      <c r="R30" s="235"/>
      <c r="S30" s="267"/>
      <c r="T30" s="241"/>
      <c r="U30" s="267"/>
      <c r="V30" s="268"/>
      <c r="W30" s="241"/>
      <c r="X30" s="270"/>
      <c r="Y30" s="270"/>
      <c r="AB30" s="205"/>
      <c r="AC30" s="349"/>
      <c r="AD30" s="72"/>
      <c r="AE30" s="126"/>
    </row>
    <row r="31" spans="3:31" ht="15.75" hidden="1" customHeight="1" x14ac:dyDescent="0.2">
      <c r="C31" s="158" t="s">
        <v>74</v>
      </c>
      <c r="D31" s="23"/>
      <c r="E31" s="254"/>
      <c r="F31" s="17"/>
      <c r="G31" s="254"/>
      <c r="H31" s="17"/>
      <c r="I31" s="255"/>
      <c r="J31" s="235"/>
      <c r="K31" s="255"/>
      <c r="L31" s="25"/>
      <c r="M31" s="30"/>
      <c r="N31" s="30"/>
      <c r="O31" s="267"/>
      <c r="P31" s="267"/>
      <c r="Q31" s="267"/>
      <c r="R31" s="235"/>
      <c r="S31" s="267"/>
      <c r="T31" s="241"/>
      <c r="U31" s="267"/>
      <c r="V31" s="268"/>
      <c r="W31" s="241"/>
      <c r="X31" s="270">
        <v>5500</v>
      </c>
      <c r="Y31" s="270">
        <v>5597</v>
      </c>
      <c r="Z31" s="270">
        <v>100</v>
      </c>
      <c r="AB31" s="270"/>
      <c r="AC31" s="349"/>
      <c r="AD31" s="106"/>
      <c r="AE31" s="126"/>
    </row>
    <row r="32" spans="3:31" s="1" customFormat="1" ht="16.149999999999999" customHeight="1" x14ac:dyDescent="0.2">
      <c r="C32" s="34" t="s">
        <v>15</v>
      </c>
      <c r="D32" s="35"/>
      <c r="E32" s="256">
        <f>SUM(E17:E30)</f>
        <v>107700</v>
      </c>
      <c r="F32" s="36"/>
      <c r="G32" s="256">
        <f>SUM(G16:G30)</f>
        <v>154602.91999999998</v>
      </c>
      <c r="H32" s="36"/>
      <c r="I32" s="33">
        <f>SUM(I16:I30)</f>
        <v>166288</v>
      </c>
      <c r="J32" s="236"/>
      <c r="K32" s="33">
        <f>SUM(K16:K30)</f>
        <v>185609.61000000002</v>
      </c>
      <c r="L32" s="37"/>
      <c r="M32" s="33">
        <f>SUM(M16:M30)</f>
        <v>118300</v>
      </c>
      <c r="N32" s="33"/>
      <c r="O32" s="275">
        <f>SUM(O17:O29)</f>
        <v>99896.209999999992</v>
      </c>
      <c r="P32" s="275"/>
      <c r="Q32" s="275">
        <f>SUM(Q15:Q30)</f>
        <v>167500</v>
      </c>
      <c r="R32" s="236"/>
      <c r="S32" s="275">
        <f>SUM(S17:S30)</f>
        <v>185420</v>
      </c>
      <c r="T32" s="242"/>
      <c r="U32" s="275">
        <f>SUM(U15:U30)</f>
        <v>162800</v>
      </c>
      <c r="V32" s="276">
        <f>SUM(V17:V30)</f>
        <v>125096.53</v>
      </c>
      <c r="W32" s="242"/>
      <c r="X32" s="277">
        <f>SUM(X17:X31)</f>
        <v>166800</v>
      </c>
      <c r="Y32" s="277">
        <f>SUM(Y17:Y31)</f>
        <v>183841.37999999998</v>
      </c>
      <c r="Z32" s="278">
        <f>SUM(Z17:Z31)</f>
        <v>173335</v>
      </c>
      <c r="AA32" s="245"/>
      <c r="AB32" s="278">
        <f>SUM(AB17:AB31)</f>
        <v>121123.94</v>
      </c>
      <c r="AC32" s="350"/>
      <c r="AD32" s="110">
        <f>SUM(AD17:AD31)</f>
        <v>61250</v>
      </c>
      <c r="AE32" s="214"/>
    </row>
    <row r="33" spans="2:31" ht="10.5" customHeight="1" x14ac:dyDescent="0.2">
      <c r="C33" s="15"/>
      <c r="D33" s="23"/>
      <c r="E33" s="254"/>
      <c r="F33" s="17"/>
      <c r="G33" s="254"/>
      <c r="H33" s="17"/>
      <c r="I33" s="255"/>
      <c r="J33" s="235"/>
      <c r="K33" s="255"/>
      <c r="L33" s="25"/>
      <c r="M33" s="30"/>
      <c r="N33" s="30"/>
      <c r="O33" s="267"/>
      <c r="P33" s="267"/>
      <c r="Q33" s="267"/>
      <c r="R33" s="235"/>
      <c r="S33" s="267"/>
      <c r="T33" s="241"/>
      <c r="U33" s="267"/>
      <c r="V33" s="268"/>
      <c r="W33" s="241"/>
      <c r="X33" s="270"/>
      <c r="Y33" s="270"/>
      <c r="AB33" s="205"/>
      <c r="AC33" s="349"/>
      <c r="AD33" s="72"/>
      <c r="AE33" s="126"/>
    </row>
    <row r="34" spans="2:31" ht="16.149999999999999" customHeight="1" x14ac:dyDescent="0.2">
      <c r="B34" s="2" t="s">
        <v>16</v>
      </c>
      <c r="C34" s="20" t="s">
        <v>16</v>
      </c>
      <c r="D34" s="23"/>
      <c r="E34" s="254"/>
      <c r="F34" s="17"/>
      <c r="G34" s="254"/>
      <c r="H34" s="17"/>
      <c r="I34" s="255"/>
      <c r="J34" s="235"/>
      <c r="K34" s="255"/>
      <c r="L34" s="25"/>
      <c r="M34" s="30"/>
      <c r="N34" s="30"/>
      <c r="O34" s="267"/>
      <c r="P34" s="267"/>
      <c r="Q34" s="267"/>
      <c r="R34" s="235"/>
      <c r="S34" s="267"/>
      <c r="T34" s="241"/>
      <c r="U34" s="267"/>
      <c r="V34" s="268"/>
      <c r="W34" s="241"/>
      <c r="X34" s="270"/>
      <c r="Y34" s="270"/>
      <c r="AB34" s="205"/>
      <c r="AC34" s="349"/>
      <c r="AD34" s="72"/>
      <c r="AE34" s="126"/>
    </row>
    <row r="35" spans="2:31" ht="16.149999999999999" customHeight="1" x14ac:dyDescent="0.2">
      <c r="C35" s="157" t="s">
        <v>17</v>
      </c>
      <c r="D35" s="23"/>
      <c r="E35" s="254">
        <v>16587.240000000002</v>
      </c>
      <c r="F35" s="17">
        <f>G35/G49</f>
        <v>8.2026631293574945E-2</v>
      </c>
      <c r="G35" s="254">
        <v>16587.240000000002</v>
      </c>
      <c r="H35" s="17">
        <f>I35/I49</f>
        <v>8.9860653557479214E-2</v>
      </c>
      <c r="I35" s="255">
        <v>19000</v>
      </c>
      <c r="J35" s="235">
        <f>K35/K49</f>
        <v>9.031539622204017E-2</v>
      </c>
      <c r="K35" s="257">
        <v>18587.240000000002</v>
      </c>
      <c r="L35" s="25">
        <f>M35/M49</f>
        <v>8.898109727985247E-2</v>
      </c>
      <c r="M35" s="30">
        <v>19300</v>
      </c>
      <c r="N35" s="30"/>
      <c r="O35" s="267">
        <v>19278</v>
      </c>
      <c r="P35" s="267"/>
      <c r="Q35" s="267">
        <v>19800</v>
      </c>
      <c r="R35" s="235">
        <f>S35/$S49</f>
        <v>8.9704602993615434E-2</v>
      </c>
      <c r="S35" s="267">
        <v>19278</v>
      </c>
      <c r="T35" s="241">
        <f>V35/V$49</f>
        <v>8.7134975955845101E-2</v>
      </c>
      <c r="U35" s="267">
        <v>19278</v>
      </c>
      <c r="V35" s="268">
        <v>19278</v>
      </c>
      <c r="W35" s="241">
        <f>Y35/Y$49</f>
        <v>8.5181879086271242E-2</v>
      </c>
      <c r="X35" s="270">
        <v>19278</v>
      </c>
      <c r="Y35" s="270">
        <v>19278</v>
      </c>
      <c r="Z35" s="270">
        <v>14405</v>
      </c>
      <c r="AA35" s="238">
        <f>AB35/AB$49</f>
        <v>6.0054541446993008E-2</v>
      </c>
      <c r="AB35" s="270">
        <v>14405</v>
      </c>
      <c r="AC35" s="349">
        <f>AD35/AD$49</f>
        <v>6.050233105128313E-2</v>
      </c>
      <c r="AD35" s="106">
        <v>14405</v>
      </c>
      <c r="AE35" s="126" t="s">
        <v>205</v>
      </c>
    </row>
    <row r="36" spans="2:31" ht="16.149999999999999" customHeight="1" x14ac:dyDescent="0.2">
      <c r="C36" s="157" t="s">
        <v>18</v>
      </c>
      <c r="D36" s="23"/>
      <c r="E36" s="254">
        <v>144000</v>
      </c>
      <c r="F36" s="17">
        <f>G36/G49</f>
        <v>0.74198297340282804</v>
      </c>
      <c r="G36" s="254">
        <v>150042.12</v>
      </c>
      <c r="H36" s="17">
        <f>I36/I49</f>
        <v>0.75199178503364195</v>
      </c>
      <c r="I36" s="255">
        <v>159000</v>
      </c>
      <c r="J36" s="235">
        <f>K36/K49</f>
        <v>0.74919460862869947</v>
      </c>
      <c r="K36" s="255">
        <v>154187</v>
      </c>
      <c r="L36" s="25">
        <f>M36/M49</f>
        <v>0.756108805901337</v>
      </c>
      <c r="M36" s="30">
        <v>164000</v>
      </c>
      <c r="N36" s="30"/>
      <c r="O36" s="267">
        <v>165078</v>
      </c>
      <c r="P36" s="267"/>
      <c r="Q36" s="267">
        <v>174000</v>
      </c>
      <c r="R36" s="235">
        <f>S36/S49</f>
        <v>0.76475523923647137</v>
      </c>
      <c r="S36" s="267">
        <v>164350</v>
      </c>
      <c r="T36" s="241">
        <f t="shared" ref="T36:T47" si="8">V36/V$49</f>
        <v>0.75805349919382747</v>
      </c>
      <c r="U36" s="267">
        <v>180000</v>
      </c>
      <c r="V36" s="268">
        <v>167714</v>
      </c>
      <c r="W36" s="241">
        <f t="shared" ref="W36:W44" si="9">Y36/Y$49</f>
        <v>0.73411597443465493</v>
      </c>
      <c r="X36" s="270">
        <v>175000</v>
      </c>
      <c r="Y36" s="270">
        <v>166142</v>
      </c>
      <c r="Z36" s="270">
        <v>172500</v>
      </c>
      <c r="AA36" s="238">
        <f t="shared" ref="AA36:AA45" si="10">AB36/AB$49</f>
        <v>0.72880061137649377</v>
      </c>
      <c r="AB36" s="270">
        <v>174813.97</v>
      </c>
      <c r="AC36" s="349">
        <f t="shared" ref="AC36:AC48" si="11">AD36/AD$49</f>
        <v>0.74551640136082997</v>
      </c>
      <c r="AD36" s="106">
        <v>177500</v>
      </c>
      <c r="AE36" s="126"/>
    </row>
    <row r="37" spans="2:31" ht="16.149999999999999" customHeight="1" x14ac:dyDescent="0.2">
      <c r="C37" s="157" t="s">
        <v>19</v>
      </c>
      <c r="D37" s="23"/>
      <c r="E37" s="254">
        <v>3500</v>
      </c>
      <c r="F37" s="17">
        <f>G37/G49</f>
        <v>1.6071784799889466E-2</v>
      </c>
      <c r="G37" s="254">
        <v>3250</v>
      </c>
      <c r="H37" s="17">
        <f>I37/I49</f>
        <v>1.6553278286904068E-2</v>
      </c>
      <c r="I37" s="255">
        <v>3500</v>
      </c>
      <c r="J37" s="235">
        <f>K37/K49</f>
        <v>1.5548799494197553E-2</v>
      </c>
      <c r="K37" s="255">
        <v>3200</v>
      </c>
      <c r="L37" s="25">
        <f>M37/M49</f>
        <v>1.6136468418626097E-2</v>
      </c>
      <c r="M37" s="30">
        <v>3500</v>
      </c>
      <c r="N37" s="30"/>
      <c r="O37" s="267">
        <v>3350</v>
      </c>
      <c r="P37" s="267"/>
      <c r="Q37" s="267">
        <v>3350</v>
      </c>
      <c r="R37" s="235">
        <f>S37/$S51</f>
        <v>8.7428885344660659E-3</v>
      </c>
      <c r="S37" s="267">
        <v>3500</v>
      </c>
      <c r="T37" s="241">
        <f t="shared" si="8"/>
        <v>1.581971241028415E-2</v>
      </c>
      <c r="U37" s="267">
        <v>3500</v>
      </c>
      <c r="V37" s="268">
        <v>3500</v>
      </c>
      <c r="W37" s="241">
        <f t="shared" si="9"/>
        <v>1.6238375642807699E-2</v>
      </c>
      <c r="X37" s="270">
        <v>3500</v>
      </c>
      <c r="Y37" s="270">
        <v>3675</v>
      </c>
      <c r="Z37" s="270">
        <v>3700</v>
      </c>
      <c r="AA37" s="238">
        <f t="shared" si="10"/>
        <v>1.5842225442455636E-2</v>
      </c>
      <c r="AB37" s="270">
        <v>3800</v>
      </c>
      <c r="AC37" s="349">
        <f t="shared" si="11"/>
        <v>1.5960351127724811E-2</v>
      </c>
      <c r="AD37" s="106">
        <v>3800</v>
      </c>
      <c r="AE37" s="126"/>
    </row>
    <row r="38" spans="2:31" ht="27" customHeight="1" x14ac:dyDescent="0.2">
      <c r="C38" s="302" t="s">
        <v>20</v>
      </c>
      <c r="D38" s="289"/>
      <c r="E38" s="290">
        <v>8000</v>
      </c>
      <c r="F38" s="291">
        <f>G38/G49</f>
        <v>4.6117417789359134E-2</v>
      </c>
      <c r="G38" s="290">
        <v>9325.76</v>
      </c>
      <c r="H38" s="291">
        <f>I38/I51</f>
        <v>2.9121601429690606E-2</v>
      </c>
      <c r="I38" s="292">
        <v>11000</v>
      </c>
      <c r="J38" s="296">
        <f>K38/K49</f>
        <v>5.5625344290507556E-2</v>
      </c>
      <c r="K38" s="292">
        <v>11447.9</v>
      </c>
      <c r="L38" s="293">
        <f>M38/M51</f>
        <v>2.6849642004773269E-2</v>
      </c>
      <c r="M38" s="294">
        <v>9000</v>
      </c>
      <c r="N38" s="294"/>
      <c r="O38" s="295">
        <v>9843</v>
      </c>
      <c r="P38" s="295"/>
      <c r="Q38" s="295">
        <f t="shared" ref="Q38:Q47" si="12">M38</f>
        <v>9000</v>
      </c>
      <c r="R38" s="296">
        <f>S38/S49</f>
        <v>4.6043523530543869E-2</v>
      </c>
      <c r="S38" s="295">
        <v>9895</v>
      </c>
      <c r="T38" s="297">
        <f t="shared" si="8"/>
        <v>4.17066830058683E-2</v>
      </c>
      <c r="U38" s="295">
        <v>9000</v>
      </c>
      <c r="V38" s="298">
        <v>9227.31</v>
      </c>
      <c r="W38" s="297">
        <f t="shared" si="9"/>
        <v>4.2502567430793815E-2</v>
      </c>
      <c r="X38" s="299">
        <v>9000</v>
      </c>
      <c r="Y38" s="299">
        <v>9619</v>
      </c>
      <c r="Z38" s="299">
        <v>10500</v>
      </c>
      <c r="AA38" s="300">
        <f t="shared" si="10"/>
        <v>4.5021937104780765E-2</v>
      </c>
      <c r="AB38" s="299">
        <v>10799.2</v>
      </c>
      <c r="AC38" s="351">
        <f t="shared" si="11"/>
        <v>4.2000924020328449E-2</v>
      </c>
      <c r="AD38" s="301">
        <v>10000</v>
      </c>
      <c r="AE38" s="314" t="s">
        <v>229</v>
      </c>
    </row>
    <row r="39" spans="2:31" ht="16.149999999999999" customHeight="1" x14ac:dyDescent="0.2">
      <c r="C39" s="157" t="s">
        <v>21</v>
      </c>
      <c r="D39" s="23"/>
      <c r="E39" s="254">
        <v>7500</v>
      </c>
      <c r="F39" s="17">
        <f>G39/G49</f>
        <v>3.9344767674685713E-2</v>
      </c>
      <c r="G39" s="254">
        <v>7956.21</v>
      </c>
      <c r="H39" s="17">
        <f>I39/I49</f>
        <v>1.8918032327890362E-2</v>
      </c>
      <c r="I39" s="255">
        <v>4000</v>
      </c>
      <c r="J39" s="235">
        <f>K39/K49</f>
        <v>2.2016614183799545E-2</v>
      </c>
      <c r="K39" s="255">
        <v>4531.1000000000004</v>
      </c>
      <c r="L39" s="25">
        <f>M39/M49</f>
        <v>3.18118948824343E-2</v>
      </c>
      <c r="M39" s="30">
        <v>6900</v>
      </c>
      <c r="N39" s="30"/>
      <c r="O39" s="267">
        <v>6943</v>
      </c>
      <c r="P39" s="267"/>
      <c r="Q39" s="267">
        <v>7000</v>
      </c>
      <c r="R39" s="235">
        <f>S39/S49</f>
        <v>3.3512426120967852E-2</v>
      </c>
      <c r="S39" s="267">
        <v>7202</v>
      </c>
      <c r="T39" s="241">
        <f t="shared" si="8"/>
        <v>4.6808269063115047E-2</v>
      </c>
      <c r="U39" s="267">
        <v>10300</v>
      </c>
      <c r="V39" s="268">
        <v>10356</v>
      </c>
      <c r="W39" s="241">
        <f t="shared" si="9"/>
        <v>7.2672806584287958E-2</v>
      </c>
      <c r="X39" s="270">
        <v>16900</v>
      </c>
      <c r="Y39" s="270">
        <v>16447</v>
      </c>
      <c r="Z39" s="270">
        <v>17100</v>
      </c>
      <c r="AA39" s="238">
        <f t="shared" si="10"/>
        <v>6.9930918308355489E-2</v>
      </c>
      <c r="AB39" s="270">
        <v>16774</v>
      </c>
      <c r="AC39" s="349">
        <f t="shared" si="11"/>
        <v>7.1821580074761651E-2</v>
      </c>
      <c r="AD39" s="106">
        <v>17100</v>
      </c>
      <c r="AE39" s="126" t="s">
        <v>172</v>
      </c>
    </row>
    <row r="40" spans="2:31" ht="16.149999999999999" customHeight="1" x14ac:dyDescent="0.2">
      <c r="C40" s="157" t="s">
        <v>22</v>
      </c>
      <c r="D40" s="23"/>
      <c r="E40" s="254">
        <v>500</v>
      </c>
      <c r="F40" s="17">
        <f>G40/G49</f>
        <v>5.5125232830710112E-3</v>
      </c>
      <c r="G40" s="254">
        <v>1114.73</v>
      </c>
      <c r="H40" s="17">
        <f>I40/I49</f>
        <v>4.7295080819725905E-3</v>
      </c>
      <c r="I40" s="255">
        <v>1000</v>
      </c>
      <c r="J40" s="235">
        <f>K40/K49</f>
        <v>4.5189670329980024E-3</v>
      </c>
      <c r="K40" s="255">
        <v>930.02</v>
      </c>
      <c r="L40" s="25">
        <f>M40/M49</f>
        <v>4.6104195481788844E-3</v>
      </c>
      <c r="M40" s="30">
        <v>1000</v>
      </c>
      <c r="N40" s="30"/>
      <c r="O40" s="267">
        <v>2270.81</v>
      </c>
      <c r="P40" s="267"/>
      <c r="Q40" s="267">
        <f t="shared" si="12"/>
        <v>1000</v>
      </c>
      <c r="R40" s="235">
        <f>S40/S49</f>
        <v>3.3921908695064657E-3</v>
      </c>
      <c r="S40" s="267">
        <v>729</v>
      </c>
      <c r="T40" s="241">
        <f t="shared" si="8"/>
        <v>1.3017363354748102E-3</v>
      </c>
      <c r="U40" s="267">
        <v>500</v>
      </c>
      <c r="V40" s="268">
        <v>288</v>
      </c>
      <c r="W40" s="241">
        <f t="shared" si="9"/>
        <v>2.2976749208870758E-3</v>
      </c>
      <c r="X40" s="270">
        <v>500</v>
      </c>
      <c r="Y40" s="270">
        <v>520</v>
      </c>
      <c r="Z40" s="270">
        <v>500</v>
      </c>
      <c r="AA40" s="238">
        <f t="shared" si="10"/>
        <v>1.9886161936977205E-3</v>
      </c>
      <c r="AB40" s="270">
        <v>477</v>
      </c>
      <c r="AC40" s="349">
        <f t="shared" si="11"/>
        <v>2.1000462010164222E-3</v>
      </c>
      <c r="AD40" s="106">
        <v>500</v>
      </c>
      <c r="AE40" s="126"/>
    </row>
    <row r="41" spans="2:31" ht="16.149999999999999" customHeight="1" x14ac:dyDescent="0.2">
      <c r="C41" s="157" t="s">
        <v>23</v>
      </c>
      <c r="D41" s="23"/>
      <c r="E41" s="254">
        <v>3175</v>
      </c>
      <c r="F41" s="17">
        <f>G41/G49</f>
        <v>1.5700897458353555E-2</v>
      </c>
      <c r="G41" s="254">
        <v>3175</v>
      </c>
      <c r="H41" s="17">
        <f>I41/I49</f>
        <v>1.5789368141503855E-2</v>
      </c>
      <c r="I41" s="255">
        <v>3338.48</v>
      </c>
      <c r="J41" s="235">
        <f>K41/K49</f>
        <v>1.6431582585480619E-2</v>
      </c>
      <c r="K41" s="255">
        <v>3381.68</v>
      </c>
      <c r="L41" s="25">
        <f>M41/M49</f>
        <v>1.6136468418626097E-2</v>
      </c>
      <c r="M41" s="30">
        <v>3500</v>
      </c>
      <c r="N41" s="30"/>
      <c r="O41" s="267">
        <v>3557.52</v>
      </c>
      <c r="P41" s="267"/>
      <c r="Q41" s="267">
        <v>3000</v>
      </c>
      <c r="R41" s="235">
        <f>S41/S49</f>
        <v>1.3647868066203654E-2</v>
      </c>
      <c r="S41" s="267">
        <v>2933</v>
      </c>
      <c r="T41" s="241">
        <f t="shared" si="8"/>
        <v>1.3546193741034744E-2</v>
      </c>
      <c r="U41" s="267">
        <v>3000</v>
      </c>
      <c r="V41" s="268">
        <v>2997</v>
      </c>
      <c r="W41" s="241">
        <f t="shared" si="9"/>
        <v>1.3534189005148295E-2</v>
      </c>
      <c r="X41" s="270">
        <v>3100</v>
      </c>
      <c r="Y41" s="270">
        <v>3063</v>
      </c>
      <c r="Z41" s="270">
        <v>3150</v>
      </c>
      <c r="AA41" s="238">
        <f t="shared" si="10"/>
        <v>1.315321612393356E-2</v>
      </c>
      <c r="AB41" s="270">
        <v>3155</v>
      </c>
      <c r="AC41" s="349">
        <f t="shared" si="11"/>
        <v>1.421731278088118E-2</v>
      </c>
      <c r="AD41" s="106">
        <v>3385</v>
      </c>
      <c r="AE41" s="126" t="s">
        <v>183</v>
      </c>
    </row>
    <row r="42" spans="2:31" ht="16.149999999999999" customHeight="1" x14ac:dyDescent="0.2">
      <c r="C42" s="157" t="s">
        <v>24</v>
      </c>
      <c r="D42" s="23"/>
      <c r="E42" s="254">
        <v>1000</v>
      </c>
      <c r="F42" s="17">
        <f>G42/G49</f>
        <v>6.5886899932716091E-3</v>
      </c>
      <c r="G42" s="254">
        <v>1332.35</v>
      </c>
      <c r="H42" s="17">
        <f>I42/I49</f>
        <v>5.2024588901698494E-3</v>
      </c>
      <c r="I42" s="255">
        <v>1100</v>
      </c>
      <c r="J42" s="235">
        <f>K42/K49</f>
        <v>6.8278665778895012E-3</v>
      </c>
      <c r="K42" s="255">
        <v>1405.2</v>
      </c>
      <c r="L42" s="25">
        <f>M42/M53</f>
        <v>0.12</v>
      </c>
      <c r="M42" s="30">
        <v>1200</v>
      </c>
      <c r="N42" s="30"/>
      <c r="O42" s="267">
        <v>1305</v>
      </c>
      <c r="P42" s="267"/>
      <c r="Q42" s="267">
        <v>1250</v>
      </c>
      <c r="R42" s="235">
        <f>S42/S49</f>
        <v>6.5440899193952165E-3</v>
      </c>
      <c r="S42" s="267">
        <v>1406.36</v>
      </c>
      <c r="T42" s="241">
        <f t="shared" si="8"/>
        <v>6.1470882508532707E-3</v>
      </c>
      <c r="U42" s="267">
        <v>1500</v>
      </c>
      <c r="V42" s="268">
        <v>1360</v>
      </c>
      <c r="W42" s="241">
        <f t="shared" si="9"/>
        <v>8.0639552511902173E-3</v>
      </c>
      <c r="X42" s="270">
        <v>1400</v>
      </c>
      <c r="Y42" s="270">
        <v>1825</v>
      </c>
      <c r="Z42" s="270">
        <v>1800</v>
      </c>
      <c r="AA42" s="238">
        <f t="shared" si="10"/>
        <v>9.385017732244625E-3</v>
      </c>
      <c r="AB42" s="270">
        <v>2251.14</v>
      </c>
      <c r="AC42" s="349">
        <f t="shared" si="11"/>
        <v>7.9801755638624055E-3</v>
      </c>
      <c r="AD42" s="106">
        <v>1900</v>
      </c>
      <c r="AE42" s="126" t="s">
        <v>184</v>
      </c>
    </row>
    <row r="43" spans="2:31" ht="16.149999999999999" customHeight="1" x14ac:dyDescent="0.2">
      <c r="C43" s="157" t="s">
        <v>25</v>
      </c>
      <c r="D43" s="23"/>
      <c r="E43" s="254">
        <v>6500</v>
      </c>
      <c r="F43" s="17">
        <f>G43/G49</f>
        <v>2.6223515305828261E-2</v>
      </c>
      <c r="G43" s="254">
        <v>5302.86</v>
      </c>
      <c r="H43" s="17">
        <f>I43/I49</f>
        <v>2.8377048491835543E-2</v>
      </c>
      <c r="I43" s="255">
        <v>6000</v>
      </c>
      <c r="J43" s="235">
        <f>K43/K49</f>
        <v>3.2703935746140972E-2</v>
      </c>
      <c r="K43" s="255">
        <v>6730.59</v>
      </c>
      <c r="L43" s="25">
        <f>M43/M49</f>
        <v>2.3052097740894423E-2</v>
      </c>
      <c r="M43" s="30">
        <v>5000</v>
      </c>
      <c r="N43" s="30"/>
      <c r="O43" s="267">
        <v>6554</v>
      </c>
      <c r="P43" s="267"/>
      <c r="Q43" s="267">
        <f t="shared" si="12"/>
        <v>5000</v>
      </c>
      <c r="R43" s="235">
        <f>S43/S49</f>
        <v>2.3870972785415868E-2</v>
      </c>
      <c r="S43" s="267">
        <v>5130</v>
      </c>
      <c r="T43" s="241">
        <f t="shared" si="8"/>
        <v>2.2548288090161149E-2</v>
      </c>
      <c r="U43" s="267">
        <v>5000</v>
      </c>
      <c r="V43" s="268">
        <v>4988.6499999999996</v>
      </c>
      <c r="W43" s="241">
        <f t="shared" si="9"/>
        <v>2.4968391504718142E-2</v>
      </c>
      <c r="X43" s="270">
        <v>5000</v>
      </c>
      <c r="Y43" s="270">
        <v>5650.74</v>
      </c>
      <c r="Z43" s="270">
        <v>5000</v>
      </c>
      <c r="AA43" s="238">
        <f t="shared" si="10"/>
        <v>2.2090857747696629E-2</v>
      </c>
      <c r="AB43" s="270">
        <v>5298.83</v>
      </c>
      <c r="AC43" s="349">
        <f t="shared" si="11"/>
        <v>2.1000462010164225E-2</v>
      </c>
      <c r="AD43" s="106">
        <v>5000</v>
      </c>
      <c r="AE43" s="126" t="s">
        <v>172</v>
      </c>
    </row>
    <row r="44" spans="2:31" ht="16.149999999999999" customHeight="1" x14ac:dyDescent="0.2">
      <c r="C44" s="157" t="s">
        <v>26</v>
      </c>
      <c r="D44" s="23"/>
      <c r="E44" s="254">
        <v>2100</v>
      </c>
      <c r="F44" s="17">
        <f>G44/G49</f>
        <v>9.3747957028893717E-3</v>
      </c>
      <c r="G44" s="254">
        <v>1895.75</v>
      </c>
      <c r="H44" s="17">
        <f>I44/I49</f>
        <v>9.459016163945181E-3</v>
      </c>
      <c r="I44" s="255">
        <v>2000</v>
      </c>
      <c r="J44" s="235">
        <f>K44/K49</f>
        <v>1.0429697390721944E-2</v>
      </c>
      <c r="K44" s="255">
        <v>2146.4699999999998</v>
      </c>
      <c r="L44" s="25">
        <f>M44/M49</f>
        <v>9.2208390963577688E-3</v>
      </c>
      <c r="M44" s="30">
        <v>2000</v>
      </c>
      <c r="N44" s="30"/>
      <c r="O44" s="267">
        <v>2344.5100000000002</v>
      </c>
      <c r="P44" s="267"/>
      <c r="Q44" s="267">
        <v>2300</v>
      </c>
      <c r="R44" s="235">
        <f>S44/S49</f>
        <v>9.8555010447389495E-3</v>
      </c>
      <c r="S44" s="267">
        <v>2118</v>
      </c>
      <c r="T44" s="241">
        <f t="shared" si="8"/>
        <v>8.3121288921464438E-3</v>
      </c>
      <c r="U44" s="267">
        <v>2100</v>
      </c>
      <c r="V44" s="268">
        <v>1839</v>
      </c>
      <c r="W44" s="241">
        <f t="shared" si="9"/>
        <v>1.2155584052616049E-2</v>
      </c>
      <c r="X44" s="270">
        <v>2400</v>
      </c>
      <c r="Y44" s="270">
        <v>2751</v>
      </c>
      <c r="Z44" s="270">
        <v>3700</v>
      </c>
      <c r="AA44" s="238">
        <f t="shared" si="10"/>
        <v>1.5063580061958941E-2</v>
      </c>
      <c r="AB44" s="270">
        <v>3613.23</v>
      </c>
      <c r="AC44" s="349">
        <f t="shared" si="11"/>
        <v>1.4700323407114956E-2</v>
      </c>
      <c r="AD44" s="106">
        <v>3500</v>
      </c>
      <c r="AE44" s="126"/>
    </row>
    <row r="45" spans="2:31" ht="16.149999999999999" customHeight="1" x14ac:dyDescent="0.2">
      <c r="C45" s="157" t="s">
        <v>27</v>
      </c>
      <c r="D45" s="23"/>
      <c r="E45" s="254"/>
      <c r="F45" s="17"/>
      <c r="G45" s="254"/>
      <c r="H45" s="17"/>
      <c r="I45" s="255"/>
      <c r="J45" s="235"/>
      <c r="K45" s="255"/>
      <c r="L45" s="25"/>
      <c r="M45" s="30"/>
      <c r="N45" s="30"/>
      <c r="O45" s="267"/>
      <c r="P45" s="267"/>
      <c r="Q45" s="267">
        <f t="shared" si="12"/>
        <v>0</v>
      </c>
      <c r="R45" s="235"/>
      <c r="S45" s="267">
        <v>35</v>
      </c>
      <c r="T45" s="241"/>
      <c r="U45" s="267">
        <v>800</v>
      </c>
      <c r="V45" s="268"/>
      <c r="W45" s="241"/>
      <c r="X45" s="270">
        <v>500</v>
      </c>
      <c r="Y45" s="270"/>
      <c r="Z45" s="270">
        <v>500</v>
      </c>
      <c r="AA45" s="238">
        <f t="shared" si="10"/>
        <v>1.6329999225815454E-2</v>
      </c>
      <c r="AB45" s="270">
        <v>3917</v>
      </c>
      <c r="AC45" s="349">
        <f t="shared" si="11"/>
        <v>0</v>
      </c>
      <c r="AD45" s="106">
        <v>0</v>
      </c>
      <c r="AE45" s="126"/>
    </row>
    <row r="46" spans="2:31" ht="16.149999999999999" customHeight="1" x14ac:dyDescent="0.2">
      <c r="C46" s="157" t="s">
        <v>28</v>
      </c>
      <c r="D46" s="23"/>
      <c r="E46" s="254">
        <v>3050</v>
      </c>
      <c r="F46" s="17">
        <f>G46/G49</f>
        <v>7.2003079452870955E-3</v>
      </c>
      <c r="G46" s="254">
        <v>1456.03</v>
      </c>
      <c r="H46" s="17">
        <f>I46/I49</f>
        <v>2.3647540409862952E-3</v>
      </c>
      <c r="I46" s="255">
        <v>500</v>
      </c>
      <c r="J46" s="235">
        <f>K46/K49</f>
        <v>5.4639453222578597E-4</v>
      </c>
      <c r="K46" s="255">
        <v>112.45</v>
      </c>
      <c r="L46" s="25">
        <f>M46/M49</f>
        <v>2.3052097740894422E-3</v>
      </c>
      <c r="M46" s="30">
        <v>500</v>
      </c>
      <c r="N46" s="30"/>
      <c r="O46" s="267">
        <v>0</v>
      </c>
      <c r="P46" s="267"/>
      <c r="Q46" s="267">
        <f t="shared" si="12"/>
        <v>500</v>
      </c>
      <c r="R46" s="235"/>
      <c r="S46" s="267">
        <v>209</v>
      </c>
      <c r="T46" s="241"/>
      <c r="U46" s="267">
        <v>500</v>
      </c>
      <c r="V46" s="268"/>
      <c r="W46" s="241"/>
      <c r="X46" s="270">
        <v>500</v>
      </c>
      <c r="Y46" s="270">
        <v>545</v>
      </c>
      <c r="Z46" s="270">
        <v>0</v>
      </c>
      <c r="AB46" s="270"/>
      <c r="AC46" s="349">
        <f t="shared" si="11"/>
        <v>2.1000462010164222E-3</v>
      </c>
      <c r="AD46" s="106">
        <v>500</v>
      </c>
      <c r="AE46" s="126"/>
    </row>
    <row r="47" spans="2:31" ht="16.149999999999999" hidden="1" customHeight="1" x14ac:dyDescent="0.2">
      <c r="C47" s="157" t="s">
        <v>4</v>
      </c>
      <c r="D47" s="23"/>
      <c r="E47" s="254"/>
      <c r="F47" s="17"/>
      <c r="G47" s="254">
        <v>123.44</v>
      </c>
      <c r="H47" s="17"/>
      <c r="I47" s="255"/>
      <c r="J47" s="235"/>
      <c r="K47" s="255"/>
      <c r="L47" s="25"/>
      <c r="M47" s="30"/>
      <c r="N47" s="30"/>
      <c r="O47" s="267"/>
      <c r="P47" s="267"/>
      <c r="Q47" s="267">
        <f t="shared" si="12"/>
        <v>0</v>
      </c>
      <c r="R47" s="235"/>
      <c r="S47" s="267"/>
      <c r="T47" s="241">
        <f t="shared" si="8"/>
        <v>0</v>
      </c>
      <c r="U47" s="267"/>
      <c r="V47" s="279"/>
      <c r="W47" s="236"/>
      <c r="X47" s="270"/>
      <c r="Y47" s="270"/>
      <c r="Z47" s="270"/>
      <c r="AB47" s="270"/>
      <c r="AC47" s="349">
        <f t="shared" si="11"/>
        <v>0</v>
      </c>
      <c r="AD47" s="106"/>
      <c r="AE47" s="126"/>
    </row>
    <row r="48" spans="2:31" ht="16.149999999999999" customHeight="1" x14ac:dyDescent="0.2">
      <c r="C48" s="157" t="s">
        <v>33</v>
      </c>
      <c r="D48" s="23"/>
      <c r="E48" s="254">
        <v>2000</v>
      </c>
      <c r="F48" s="17">
        <f>G48/G49</f>
        <v>3.2452642384392192E-3</v>
      </c>
      <c r="G48" s="254">
        <v>656.25</v>
      </c>
      <c r="H48" s="17">
        <f>I48/I49</f>
        <v>4.7295080819725905E-3</v>
      </c>
      <c r="I48" s="255">
        <v>1000</v>
      </c>
      <c r="J48" s="235">
        <f>K48/K49</f>
        <v>-4.1592066847010072E-3</v>
      </c>
      <c r="K48" s="255">
        <v>-855.98</v>
      </c>
      <c r="L48" s="25">
        <f>M48/M49</f>
        <v>4.6104195481788844E-3</v>
      </c>
      <c r="M48" s="30">
        <v>1000</v>
      </c>
      <c r="N48" s="30"/>
      <c r="O48" s="267">
        <v>2042</v>
      </c>
      <c r="P48" s="267"/>
      <c r="Q48" s="267">
        <v>1000</v>
      </c>
      <c r="R48" s="235"/>
      <c r="S48" s="280">
        <v>-1880</v>
      </c>
      <c r="T48" s="241"/>
      <c r="U48" s="267">
        <v>500</v>
      </c>
      <c r="V48" s="280">
        <v>-305</v>
      </c>
      <c r="W48" s="236"/>
      <c r="X48" s="270">
        <v>500</v>
      </c>
      <c r="Y48" s="270">
        <v>-3200</v>
      </c>
      <c r="Z48" s="270">
        <v>600</v>
      </c>
      <c r="AB48" s="270">
        <v>560.91999999999996</v>
      </c>
      <c r="AC48" s="349">
        <f t="shared" si="11"/>
        <v>2.1000462010164222E-3</v>
      </c>
      <c r="AD48" s="106">
        <v>500</v>
      </c>
      <c r="AE48" s="126"/>
    </row>
    <row r="49" spans="1:31" s="1" customFormat="1" ht="16.149999999999999" customHeight="1" x14ac:dyDescent="0.2">
      <c r="C49" s="38" t="s">
        <v>15</v>
      </c>
      <c r="D49" s="423"/>
      <c r="E49" s="424">
        <f>SUM(E35:E48)</f>
        <v>197912.24</v>
      </c>
      <c r="F49" s="36"/>
      <c r="G49" s="424">
        <f>SUM(G35:G48)</f>
        <v>202217.74</v>
      </c>
      <c r="H49" s="36"/>
      <c r="I49" s="33">
        <f>SUM(I35:I48)</f>
        <v>211438.48</v>
      </c>
      <c r="J49" s="236"/>
      <c r="K49" s="33">
        <f>SUM(K35:K48)</f>
        <v>205803.66999999998</v>
      </c>
      <c r="L49" s="37"/>
      <c r="M49" s="33">
        <f>SUM(M35:M48)</f>
        <v>216900</v>
      </c>
      <c r="N49" s="33"/>
      <c r="O49" s="425">
        <f>SUM(O35:O48)</f>
        <v>222565.84</v>
      </c>
      <c r="P49" s="425"/>
      <c r="Q49" s="275">
        <f>SUM(Q35:Q48)</f>
        <v>227200</v>
      </c>
      <c r="R49" s="236"/>
      <c r="S49" s="275">
        <f>SUM(S35:S48)</f>
        <v>214905.36</v>
      </c>
      <c r="T49" s="242"/>
      <c r="U49" s="275">
        <f>SUM(U35:U48)</f>
        <v>235978</v>
      </c>
      <c r="V49" s="276">
        <f>SUM(V35:V48)</f>
        <v>221242.96</v>
      </c>
      <c r="W49" s="242"/>
      <c r="X49" s="279">
        <f>SUM(X35:X48)</f>
        <v>237578</v>
      </c>
      <c r="Y49" s="279">
        <f>SUM(Y35:Y48)</f>
        <v>226315.74</v>
      </c>
      <c r="Z49" s="279">
        <f>SUM(Z35:Z48)</f>
        <v>233455</v>
      </c>
      <c r="AA49" s="236"/>
      <c r="AB49" s="279">
        <f>SUM(AB35:AB48)</f>
        <v>239865.29000000004</v>
      </c>
      <c r="AC49" s="426"/>
      <c r="AD49" s="427">
        <f>SUM(AD35:AD48)</f>
        <v>238090</v>
      </c>
      <c r="AE49" s="214"/>
    </row>
    <row r="50" spans="1:31" ht="16.149999999999999" customHeight="1" x14ac:dyDescent="0.2">
      <c r="D50" s="3"/>
      <c r="E50" s="258"/>
      <c r="F50" s="14"/>
      <c r="G50" s="258"/>
      <c r="H50" s="14"/>
      <c r="I50" s="40"/>
      <c r="K50" s="40"/>
      <c r="L50" s="24"/>
      <c r="M50" s="31"/>
      <c r="N50" s="31"/>
      <c r="Q50" s="263"/>
      <c r="R50" s="238"/>
      <c r="S50" s="263"/>
      <c r="U50" s="263">
        <f>Q50</f>
        <v>0</v>
      </c>
      <c r="V50" s="268"/>
      <c r="W50" s="241"/>
      <c r="X50" s="270"/>
      <c r="Y50" s="270"/>
      <c r="AB50" s="205"/>
      <c r="AC50" s="349"/>
      <c r="AD50" s="72"/>
      <c r="AE50" s="126"/>
    </row>
    <row r="51" spans="1:31" ht="16.149999999999999" customHeight="1" x14ac:dyDescent="0.2">
      <c r="B51" s="2" t="s">
        <v>29</v>
      </c>
      <c r="C51" s="1" t="s">
        <v>29</v>
      </c>
      <c r="D51" s="6"/>
      <c r="E51" s="259">
        <f>E32+E49</f>
        <v>305612.24</v>
      </c>
      <c r="F51" s="13"/>
      <c r="G51" s="259">
        <f>G32+G49</f>
        <v>356820.66</v>
      </c>
      <c r="H51" s="13"/>
      <c r="I51" s="32">
        <f>I32+I49</f>
        <v>377726.48</v>
      </c>
      <c r="J51" s="313"/>
      <c r="K51" s="32">
        <f>K32+K49</f>
        <v>391413.28</v>
      </c>
      <c r="L51" s="26"/>
      <c r="M51" s="32">
        <f>M32+M49</f>
        <v>335200</v>
      </c>
      <c r="N51" s="32"/>
      <c r="O51" s="281">
        <f>O49+O32</f>
        <v>322462.05</v>
      </c>
      <c r="P51" s="281"/>
      <c r="Q51" s="281">
        <f>Q32+Q49</f>
        <v>394700</v>
      </c>
      <c r="R51" s="239"/>
      <c r="S51" s="281">
        <f>S49+S32</f>
        <v>400325.36</v>
      </c>
      <c r="T51" s="243"/>
      <c r="U51" s="281">
        <f>U32+U49</f>
        <v>398778</v>
      </c>
      <c r="V51" s="282">
        <f>V49+V32</f>
        <v>346339.49</v>
      </c>
      <c r="W51" s="243"/>
      <c r="X51" s="283">
        <f>X32+X49</f>
        <v>404378</v>
      </c>
      <c r="Y51" s="283">
        <f>Y32+Y49</f>
        <v>410157.12</v>
      </c>
      <c r="Z51" s="283">
        <f>Z32+Z49</f>
        <v>406790</v>
      </c>
      <c r="AA51" s="239"/>
      <c r="AB51" s="283">
        <f>AB32+AB49</f>
        <v>360989.23000000004</v>
      </c>
      <c r="AC51" s="352"/>
      <c r="AD51" s="219">
        <f>AD32+AD49</f>
        <v>299340</v>
      </c>
      <c r="AE51" s="126"/>
    </row>
    <row r="52" spans="1:31" ht="6.75" customHeight="1" x14ac:dyDescent="0.2">
      <c r="D52" s="16"/>
      <c r="E52" s="260"/>
      <c r="F52" s="17"/>
      <c r="G52" s="260"/>
      <c r="H52" s="17"/>
      <c r="I52" s="33"/>
      <c r="J52" s="235"/>
      <c r="K52" s="33"/>
      <c r="L52" s="27"/>
      <c r="M52" s="33"/>
      <c r="N52" s="33"/>
      <c r="Q52" s="275"/>
      <c r="R52" s="236"/>
      <c r="S52" s="275"/>
      <c r="U52" s="275"/>
      <c r="X52" s="270"/>
      <c r="Y52" s="270"/>
      <c r="AB52" s="205"/>
      <c r="AC52" s="349"/>
      <c r="AD52" s="72"/>
      <c r="AE52" s="126"/>
    </row>
    <row r="53" spans="1:31" ht="12.75" x14ac:dyDescent="0.2">
      <c r="C53" s="1" t="s">
        <v>50</v>
      </c>
      <c r="D53" s="16"/>
      <c r="E53" s="260"/>
      <c r="F53" s="17"/>
      <c r="G53" s="260"/>
      <c r="H53" s="17"/>
      <c r="I53" s="33"/>
      <c r="J53" s="235"/>
      <c r="K53" s="33"/>
      <c r="L53" s="27"/>
      <c r="M53" s="248">
        <v>10000</v>
      </c>
      <c r="N53" s="248"/>
      <c r="O53" s="275"/>
      <c r="P53" s="275"/>
      <c r="Q53" s="284"/>
      <c r="R53" s="236"/>
      <c r="S53" s="284"/>
      <c r="T53" s="241"/>
      <c r="U53" s="284"/>
      <c r="V53" s="268"/>
      <c r="W53" s="241"/>
      <c r="X53" s="280"/>
      <c r="Y53" s="270"/>
      <c r="AB53" s="205"/>
      <c r="AC53" s="349"/>
      <c r="AD53" s="72"/>
      <c r="AE53" s="126"/>
    </row>
    <row r="54" spans="1:31" ht="4.5" customHeight="1" x14ac:dyDescent="0.2">
      <c r="D54" s="16"/>
      <c r="E54" s="260"/>
      <c r="F54" s="17"/>
      <c r="G54" s="260"/>
      <c r="H54" s="17"/>
      <c r="I54" s="33"/>
      <c r="J54" s="235"/>
      <c r="K54" s="33"/>
      <c r="L54" s="27"/>
      <c r="M54" s="33"/>
      <c r="N54" s="33"/>
      <c r="O54" s="267"/>
      <c r="P54" s="267"/>
      <c r="Q54" s="275"/>
      <c r="R54" s="236"/>
      <c r="S54" s="275"/>
      <c r="T54" s="241"/>
      <c r="U54" s="275"/>
      <c r="V54" s="268"/>
      <c r="X54" s="279"/>
      <c r="Y54" s="279"/>
      <c r="AB54" s="205"/>
      <c r="AC54" s="349"/>
      <c r="AD54" s="72"/>
      <c r="AE54" s="126"/>
    </row>
    <row r="55" spans="1:31" ht="13.5" thickBot="1" x14ac:dyDescent="0.25">
      <c r="A55" s="1" t="s">
        <v>30</v>
      </c>
      <c r="B55" s="1"/>
      <c r="C55" s="1" t="s">
        <v>30</v>
      </c>
      <c r="D55" s="417"/>
      <c r="E55" s="418">
        <f>E13-E51</f>
        <v>-9782.7399999999907</v>
      </c>
      <c r="F55" s="419"/>
      <c r="G55" s="420">
        <f>G13-G51</f>
        <v>-40742.489999999932</v>
      </c>
      <c r="H55" s="419"/>
      <c r="I55" s="286">
        <f>I13-I51</f>
        <v>-69225.479999999981</v>
      </c>
      <c r="J55" s="421"/>
      <c r="K55" s="286">
        <f>K13-K51</f>
        <v>-43282.239999999991</v>
      </c>
      <c r="L55" s="422"/>
      <c r="M55" s="286">
        <f>M13-(M51+M53)</f>
        <v>-13639</v>
      </c>
      <c r="N55" s="249"/>
      <c r="O55" s="285">
        <f>O13-O51</f>
        <v>12291.340000000026</v>
      </c>
      <c r="P55" s="285"/>
      <c r="Q55" s="286">
        <f>Q13-(Q51+Q53)</f>
        <v>-5000</v>
      </c>
      <c r="R55" s="247"/>
      <c r="S55" s="286">
        <f>S13-S51</f>
        <v>-15366.359999999986</v>
      </c>
      <c r="T55" s="247"/>
      <c r="U55" s="285">
        <f>U13-U51</f>
        <v>3022</v>
      </c>
      <c r="V55" s="287">
        <f>V13-V51</f>
        <v>68294.799999999988</v>
      </c>
      <c r="W55" s="247"/>
      <c r="X55" s="286">
        <f>X13-X51</f>
        <v>-19278</v>
      </c>
      <c r="Y55" s="286">
        <f>Y13-Y51</f>
        <v>-49380.119999999995</v>
      </c>
      <c r="Z55" s="286">
        <f>Z13-Z51</f>
        <v>-11390</v>
      </c>
      <c r="AA55" s="246"/>
      <c r="AB55" s="286">
        <f>AB13-AB51</f>
        <v>-11495.740000000049</v>
      </c>
      <c r="AC55" s="353"/>
      <c r="AD55" s="220">
        <f>AD13-AD51</f>
        <v>41460</v>
      </c>
      <c r="AE55" s="126"/>
    </row>
    <row r="56" spans="1:31" ht="9.75" customHeight="1" thickTop="1" x14ac:dyDescent="0.2">
      <c r="A56" s="1"/>
      <c r="B56" s="1"/>
      <c r="E56" s="258"/>
      <c r="F56" s="14"/>
      <c r="G56" s="19"/>
      <c r="H56" s="12"/>
      <c r="I56" s="40"/>
      <c r="K56" s="40"/>
      <c r="L56" s="24"/>
      <c r="M56" s="18"/>
      <c r="N56" s="18"/>
      <c r="Q56" s="288"/>
      <c r="R56" s="238"/>
      <c r="S56" s="288"/>
      <c r="U56" s="288"/>
      <c r="X56" s="270"/>
      <c r="Y56" s="270"/>
      <c r="AB56" s="205"/>
      <c r="AC56" s="238"/>
      <c r="AE56" s="126"/>
    </row>
    <row r="57" spans="1:31" ht="17.25" customHeight="1" x14ac:dyDescent="0.2">
      <c r="D57" s="2"/>
      <c r="E57" s="19"/>
      <c r="F57" s="233"/>
      <c r="G57" s="19"/>
      <c r="H57" s="19"/>
      <c r="I57" s="261"/>
      <c r="K57" s="261"/>
      <c r="L57" s="2"/>
      <c r="M57" s="19"/>
      <c r="N57" s="19"/>
      <c r="O57" s="205"/>
      <c r="P57" s="205"/>
      <c r="R57" s="238"/>
      <c r="U57" s="205"/>
      <c r="X57" s="270"/>
      <c r="Y57" s="270"/>
      <c r="AE57" s="126"/>
    </row>
    <row r="58" spans="1:31" ht="15" customHeight="1" x14ac:dyDescent="0.2">
      <c r="C58" s="410" t="s">
        <v>212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126"/>
    </row>
    <row r="59" spans="1:31" ht="27" customHeight="1" x14ac:dyDescent="0.2"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126"/>
    </row>
    <row r="60" spans="1:31" x14ac:dyDescent="0.25">
      <c r="E60" s="262"/>
      <c r="F60" s="311"/>
      <c r="I60" s="41"/>
      <c r="K60" s="10"/>
      <c r="R60" s="238"/>
      <c r="U60" s="205"/>
      <c r="X60" s="270"/>
      <c r="Y60" s="270"/>
      <c r="AE60" s="126"/>
    </row>
    <row r="61" spans="1:31" x14ac:dyDescent="0.25">
      <c r="E61" s="262"/>
      <c r="F61" s="311"/>
      <c r="K61" s="10"/>
      <c r="R61" s="238"/>
      <c r="U61" s="205"/>
      <c r="X61" s="270"/>
      <c r="Y61" s="270"/>
      <c r="AE61" s="126"/>
    </row>
    <row r="62" spans="1:31" x14ac:dyDescent="0.25">
      <c r="E62" s="262"/>
      <c r="F62" s="311"/>
      <c r="K62" s="10"/>
      <c r="R62" s="238"/>
      <c r="U62" s="205"/>
      <c r="X62" s="270"/>
      <c r="Y62" s="270"/>
      <c r="AE62" s="126"/>
    </row>
    <row r="63" spans="1:31" x14ac:dyDescent="0.25">
      <c r="E63" s="262"/>
      <c r="F63" s="311"/>
      <c r="K63" s="10"/>
      <c r="R63" s="238"/>
      <c r="U63" s="205"/>
      <c r="X63" s="270"/>
      <c r="Y63" s="270"/>
      <c r="AE63" s="126"/>
    </row>
    <row r="64" spans="1:31" x14ac:dyDescent="0.25">
      <c r="E64" s="262"/>
      <c r="F64" s="311"/>
      <c r="K64" s="10"/>
      <c r="X64" s="270"/>
      <c r="Y64" s="270"/>
      <c r="AE64" s="126"/>
    </row>
    <row r="65" spans="5:31" x14ac:dyDescent="0.25">
      <c r="E65" s="262"/>
      <c r="F65" s="311"/>
      <c r="K65" s="10"/>
      <c r="X65" s="270"/>
      <c r="Y65" s="270"/>
      <c r="AE65" s="126"/>
    </row>
    <row r="66" spans="5:31" x14ac:dyDescent="0.25">
      <c r="E66" s="262"/>
      <c r="F66" s="311"/>
      <c r="K66" s="10"/>
      <c r="X66" s="270"/>
      <c r="Y66" s="270"/>
      <c r="AE66" s="126"/>
    </row>
    <row r="67" spans="5:31" x14ac:dyDescent="0.25">
      <c r="E67" s="262"/>
      <c r="F67" s="311"/>
      <c r="K67" s="10"/>
      <c r="X67" s="270"/>
      <c r="Y67" s="270"/>
      <c r="AE67" s="126"/>
    </row>
    <row r="68" spans="5:31" x14ac:dyDescent="0.25">
      <c r="E68" s="262"/>
      <c r="F68" s="311"/>
      <c r="K68" s="10"/>
      <c r="X68" s="270"/>
      <c r="Y68" s="270"/>
      <c r="AE68" s="126"/>
    </row>
    <row r="69" spans="5:31" x14ac:dyDescent="0.25">
      <c r="E69" s="262"/>
      <c r="F69" s="311"/>
      <c r="K69" s="10"/>
      <c r="X69" s="270"/>
      <c r="Y69" s="270"/>
      <c r="AE69" s="126"/>
    </row>
    <row r="70" spans="5:31" x14ac:dyDescent="0.25">
      <c r="E70" s="262"/>
      <c r="F70" s="311"/>
      <c r="K70" s="10"/>
      <c r="X70" s="270"/>
      <c r="Y70" s="270"/>
      <c r="AE70" s="126"/>
    </row>
    <row r="71" spans="5:31" x14ac:dyDescent="0.25">
      <c r="E71" s="262"/>
      <c r="F71" s="311"/>
      <c r="K71" s="10"/>
      <c r="X71" s="270"/>
      <c r="Y71" s="270"/>
      <c r="AE71" s="126"/>
    </row>
    <row r="72" spans="5:31" x14ac:dyDescent="0.25">
      <c r="E72" s="262"/>
      <c r="F72" s="311"/>
      <c r="K72" s="10"/>
      <c r="X72" s="270"/>
      <c r="Y72" s="270"/>
      <c r="AE72" s="126"/>
    </row>
    <row r="73" spans="5:31" x14ac:dyDescent="0.25">
      <c r="E73" s="262"/>
      <c r="F73" s="311"/>
      <c r="K73" s="10"/>
      <c r="X73" s="270"/>
      <c r="Y73" s="270"/>
      <c r="AE73" s="126"/>
    </row>
    <row r="74" spans="5:31" x14ac:dyDescent="0.25">
      <c r="X74" s="270"/>
      <c r="Y74" s="270"/>
      <c r="AE74" s="126"/>
    </row>
    <row r="75" spans="5:31" x14ac:dyDescent="0.25">
      <c r="X75" s="270"/>
      <c r="Y75" s="270"/>
      <c r="AE75" s="126"/>
    </row>
    <row r="76" spans="5:31" x14ac:dyDescent="0.25">
      <c r="X76" s="270"/>
      <c r="Y76" s="270"/>
    </row>
    <row r="77" spans="5:31" x14ac:dyDescent="0.25">
      <c r="X77" s="270"/>
      <c r="Y77" s="270"/>
    </row>
    <row r="78" spans="5:31" x14ac:dyDescent="0.25">
      <c r="X78" s="270"/>
      <c r="Y78" s="270"/>
    </row>
    <row r="79" spans="5:31" x14ac:dyDescent="0.25">
      <c r="X79" s="270"/>
      <c r="Y79" s="270"/>
    </row>
    <row r="80" spans="5:31" x14ac:dyDescent="0.25">
      <c r="X80" s="270"/>
      <c r="Y80" s="270"/>
    </row>
    <row r="81" spans="24:25" x14ac:dyDescent="0.25">
      <c r="X81" s="270"/>
      <c r="Y81" s="270"/>
    </row>
    <row r="82" spans="24:25" x14ac:dyDescent="0.25">
      <c r="X82" s="270"/>
      <c r="Y82" s="270"/>
    </row>
    <row r="83" spans="24:25" x14ac:dyDescent="0.25">
      <c r="X83" s="270"/>
      <c r="Y83" s="270"/>
    </row>
    <row r="84" spans="24:25" x14ac:dyDescent="0.25">
      <c r="X84" s="270"/>
      <c r="Y84" s="270"/>
    </row>
    <row r="85" spans="24:25" x14ac:dyDescent="0.25">
      <c r="X85" s="270"/>
      <c r="Y85" s="270"/>
    </row>
    <row r="86" spans="24:25" x14ac:dyDescent="0.25">
      <c r="X86" s="270"/>
      <c r="Y86" s="270"/>
    </row>
    <row r="87" spans="24:25" x14ac:dyDescent="0.25">
      <c r="X87" s="270"/>
      <c r="Y87" s="270"/>
    </row>
    <row r="88" spans="24:25" x14ac:dyDescent="0.25">
      <c r="X88" s="270"/>
      <c r="Y88" s="270"/>
    </row>
    <row r="89" spans="24:25" x14ac:dyDescent="0.25">
      <c r="X89" s="270"/>
      <c r="Y89" s="270"/>
    </row>
    <row r="90" spans="24:25" x14ac:dyDescent="0.25">
      <c r="X90" s="270"/>
      <c r="Y90" s="270"/>
    </row>
  </sheetData>
  <mergeCells count="4">
    <mergeCell ref="C58:AD59"/>
    <mergeCell ref="R2:S2"/>
    <mergeCell ref="AA2:AB2"/>
    <mergeCell ref="AC2:AD2"/>
  </mergeCells>
  <phoneticPr fontId="5" type="noConversion"/>
  <printOptions horizontalCentered="1"/>
  <pageMargins left="0.43307086614173229" right="0.23622047244094491" top="1.1417322834645669" bottom="0.35433070866141736" header="0.51181102362204722" footer="0.31496062992125984"/>
  <pageSetup scale="73"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3"/>
  <sheetViews>
    <sheetView zoomScaleNormal="100" workbookViewId="0">
      <selection activeCell="K19" sqref="K19"/>
    </sheetView>
  </sheetViews>
  <sheetFormatPr defaultRowHeight="12.75" x14ac:dyDescent="0.2"/>
  <cols>
    <col min="1" max="1" width="2.7109375" customWidth="1"/>
    <col min="2" max="2" width="38.5703125" customWidth="1"/>
    <col min="3" max="3" width="3.28515625" hidden="1" customWidth="1"/>
    <col min="4" max="4" width="11.28515625" hidden="1" customWidth="1"/>
    <col min="5" max="5" width="10.7109375" hidden="1" customWidth="1"/>
    <col min="6" max="6" width="3.42578125" hidden="1" customWidth="1"/>
    <col min="7" max="7" width="9.140625" customWidth="1"/>
    <col min="8" max="8" width="2.7109375" hidden="1" customWidth="1"/>
    <col min="9" max="9" width="10.28515625" hidden="1" customWidth="1"/>
    <col min="10" max="10" width="2.140625" customWidth="1"/>
    <col min="11" max="11" width="11" customWidth="1"/>
    <col min="12" max="12" width="4" customWidth="1"/>
    <col min="13" max="14" width="9.42578125" customWidth="1"/>
    <col min="15" max="15" width="42.140625" customWidth="1"/>
  </cols>
  <sheetData>
    <row r="2" spans="2:15" ht="42.75" customHeight="1" thickBot="1" x14ac:dyDescent="0.25">
      <c r="B2" s="137" t="s">
        <v>71</v>
      </c>
      <c r="C2" s="138"/>
      <c r="D2" s="139" t="s">
        <v>69</v>
      </c>
      <c r="E2" s="140" t="s">
        <v>70</v>
      </c>
      <c r="F2" s="140"/>
      <c r="G2" s="139" t="s">
        <v>97</v>
      </c>
      <c r="H2" s="138"/>
      <c r="I2" s="180" t="s">
        <v>104</v>
      </c>
      <c r="J2" s="49"/>
      <c r="K2" s="180" t="s">
        <v>154</v>
      </c>
      <c r="L2" s="49"/>
      <c r="M2" s="141" t="s">
        <v>153</v>
      </c>
      <c r="N2" s="141" t="s">
        <v>206</v>
      </c>
      <c r="O2" s="354" t="s">
        <v>191</v>
      </c>
    </row>
    <row r="3" spans="2:15" ht="23.25" customHeight="1" x14ac:dyDescent="0.2">
      <c r="F3" s="83"/>
      <c r="I3" s="83"/>
      <c r="K3" s="83"/>
      <c r="M3" s="70"/>
      <c r="N3" s="70"/>
    </row>
    <row r="4" spans="2:15" ht="13.9" customHeight="1" x14ac:dyDescent="0.2">
      <c r="B4" s="46" t="s">
        <v>65</v>
      </c>
      <c r="C4" s="136"/>
      <c r="D4" s="76">
        <v>6000</v>
      </c>
      <c r="E4" s="76">
        <v>8000</v>
      </c>
      <c r="F4" s="144"/>
      <c r="G4" s="144">
        <v>9000</v>
      </c>
      <c r="H4" s="136"/>
      <c r="I4" s="191">
        <v>9800</v>
      </c>
      <c r="K4" s="127">
        <v>9800</v>
      </c>
      <c r="M4" s="121">
        <v>8500</v>
      </c>
      <c r="N4" s="121"/>
    </row>
    <row r="5" spans="2:15" ht="13.9" customHeight="1" x14ac:dyDescent="0.2">
      <c r="D5" s="60"/>
      <c r="E5" s="60"/>
      <c r="F5" s="84"/>
      <c r="I5" s="83"/>
      <c r="K5" s="127"/>
      <c r="M5" s="70"/>
      <c r="N5" s="70"/>
    </row>
    <row r="6" spans="2:15" ht="13.9" customHeight="1" x14ac:dyDescent="0.2">
      <c r="B6" s="1" t="s">
        <v>64</v>
      </c>
      <c r="D6" s="60"/>
      <c r="E6" s="60"/>
      <c r="F6" s="84"/>
      <c r="I6" s="83"/>
      <c r="K6" s="127"/>
      <c r="M6" s="70"/>
      <c r="N6" s="70"/>
    </row>
    <row r="7" spans="2:15" ht="13.9" customHeight="1" x14ac:dyDescent="0.2">
      <c r="B7" s="63" t="s">
        <v>67</v>
      </c>
      <c r="C7" s="47"/>
      <c r="D7" s="61">
        <v>4235</v>
      </c>
      <c r="E7" s="61">
        <v>5118</v>
      </c>
      <c r="F7" s="85"/>
      <c r="G7" s="85">
        <v>4425</v>
      </c>
      <c r="I7" s="127">
        <v>4300</v>
      </c>
      <c r="K7" s="127">
        <v>3543</v>
      </c>
      <c r="M7" s="121">
        <v>2800</v>
      </c>
      <c r="N7" s="121">
        <v>2564</v>
      </c>
    </row>
    <row r="8" spans="2:15" ht="13.9" customHeight="1" x14ac:dyDescent="0.2">
      <c r="B8" s="57" t="s">
        <v>168</v>
      </c>
      <c r="C8" s="47"/>
      <c r="D8" s="61">
        <v>1403</v>
      </c>
      <c r="E8" s="61">
        <v>1517</v>
      </c>
      <c r="F8" s="85"/>
      <c r="G8" s="85">
        <v>1627</v>
      </c>
      <c r="I8" s="127">
        <v>1600</v>
      </c>
      <c r="K8" s="127">
        <v>357</v>
      </c>
      <c r="M8" s="121">
        <v>1500</v>
      </c>
      <c r="N8" s="121">
        <v>603.47</v>
      </c>
      <c r="O8" s="47"/>
    </row>
    <row r="9" spans="2:15" ht="13.9" customHeight="1" x14ac:dyDescent="0.2">
      <c r="B9" s="58" t="s">
        <v>98</v>
      </c>
      <c r="C9" s="47"/>
      <c r="D9" s="61">
        <v>1430</v>
      </c>
      <c r="E9" s="61">
        <v>1153</v>
      </c>
      <c r="F9" s="85"/>
      <c r="G9" s="85">
        <v>2487</v>
      </c>
      <c r="H9" s="85"/>
      <c r="I9" s="127">
        <v>2300</v>
      </c>
      <c r="K9" s="127">
        <v>2749</v>
      </c>
      <c r="M9" s="121">
        <v>2300</v>
      </c>
      <c r="N9" s="121"/>
      <c r="O9" s="47" t="s">
        <v>181</v>
      </c>
    </row>
    <row r="10" spans="2:15" ht="13.9" hidden="1" customHeight="1" x14ac:dyDescent="0.2">
      <c r="B10" s="58" t="s">
        <v>68</v>
      </c>
      <c r="C10" s="47"/>
      <c r="D10" s="61">
        <v>1500</v>
      </c>
      <c r="E10" s="61"/>
      <c r="F10" s="85"/>
      <c r="I10" s="127"/>
      <c r="K10" s="127"/>
      <c r="M10" s="121"/>
      <c r="N10" s="121"/>
    </row>
    <row r="11" spans="2:15" ht="13.9" customHeight="1" x14ac:dyDescent="0.2">
      <c r="B11" s="58" t="s">
        <v>150</v>
      </c>
      <c r="C11" s="47"/>
      <c r="D11" s="61"/>
      <c r="E11" s="61"/>
      <c r="F11" s="85"/>
      <c r="G11" s="60">
        <v>839</v>
      </c>
      <c r="I11" s="127">
        <v>800</v>
      </c>
      <c r="K11" s="127">
        <v>0</v>
      </c>
      <c r="M11" s="121">
        <v>800</v>
      </c>
      <c r="N11" s="121"/>
      <c r="O11" s="47" t="s">
        <v>182</v>
      </c>
    </row>
    <row r="12" spans="2:15" ht="13.5" customHeight="1" x14ac:dyDescent="0.2">
      <c r="B12" s="64" t="s">
        <v>155</v>
      </c>
      <c r="C12" s="47"/>
      <c r="D12" s="80">
        <v>533.1</v>
      </c>
      <c r="E12" s="80">
        <v>1490</v>
      </c>
      <c r="F12" s="114"/>
      <c r="G12" s="114">
        <v>1048</v>
      </c>
      <c r="I12" s="127">
        <v>700</v>
      </c>
      <c r="K12" s="127">
        <v>270</v>
      </c>
      <c r="M12" s="121">
        <v>900</v>
      </c>
      <c r="N12" s="121">
        <v>959</v>
      </c>
      <c r="O12" s="47" t="s">
        <v>214</v>
      </c>
    </row>
    <row r="13" spans="2:15" ht="13.9" customHeight="1" x14ac:dyDescent="0.2">
      <c r="B13" s="58" t="s">
        <v>66</v>
      </c>
      <c r="C13" s="47"/>
      <c r="D13" s="61">
        <v>388.82</v>
      </c>
      <c r="E13" s="61">
        <v>249</v>
      </c>
      <c r="F13" s="85"/>
      <c r="G13" s="85">
        <v>162</v>
      </c>
      <c r="I13" s="82">
        <v>175</v>
      </c>
      <c r="K13" s="127">
        <v>104.19</v>
      </c>
      <c r="M13" s="121">
        <v>100</v>
      </c>
      <c r="N13" s="121">
        <v>50.76</v>
      </c>
    </row>
    <row r="14" spans="2:15" ht="18.75" customHeight="1" x14ac:dyDescent="0.2">
      <c r="B14" s="58" t="s">
        <v>156</v>
      </c>
      <c r="C14" s="47"/>
      <c r="D14" s="61"/>
      <c r="E14" s="61"/>
      <c r="F14" s="85"/>
      <c r="G14" s="85"/>
      <c r="I14" s="82"/>
      <c r="K14" s="127">
        <v>16425</v>
      </c>
      <c r="M14" s="121">
        <v>0</v>
      </c>
      <c r="N14" s="121"/>
    </row>
    <row r="15" spans="2:15" ht="24.6" customHeight="1" thickBot="1" x14ac:dyDescent="0.25">
      <c r="B15" s="20" t="s">
        <v>29</v>
      </c>
      <c r="C15" s="77"/>
      <c r="D15" s="79">
        <f>SUM(D7:D13)</f>
        <v>9489.92</v>
      </c>
      <c r="E15" s="79">
        <f>SUM(E7:E13)</f>
        <v>9527</v>
      </c>
      <c r="F15" s="100"/>
      <c r="G15" s="79">
        <f>SUM(G7:G13)</f>
        <v>10588</v>
      </c>
      <c r="H15" s="78"/>
      <c r="I15" s="182">
        <f>SUM(I7:I13)</f>
        <v>9875</v>
      </c>
      <c r="J15" s="190"/>
      <c r="K15" s="182">
        <f>SUM(K7:K14)</f>
        <v>23448.19</v>
      </c>
      <c r="L15" s="190"/>
      <c r="M15" s="122">
        <f>SUM(M7:M14)</f>
        <v>8400</v>
      </c>
      <c r="N15" s="122">
        <f>SUM(N7:N14)</f>
        <v>4177.2300000000005</v>
      </c>
    </row>
    <row r="16" spans="2:15" s="47" customFormat="1" ht="15.75" customHeight="1" x14ac:dyDescent="0.2">
      <c r="B16" s="46" t="s">
        <v>30</v>
      </c>
      <c r="C16" s="48"/>
      <c r="D16" s="65">
        <f>D4-D15</f>
        <v>-3489.92</v>
      </c>
      <c r="E16" s="65">
        <f>E4-E15</f>
        <v>-1527</v>
      </c>
      <c r="F16" s="156"/>
      <c r="G16" s="405">
        <f>G4-G15</f>
        <v>-1588</v>
      </c>
      <c r="H16" s="406"/>
      <c r="I16" s="408">
        <f>I4-I15</f>
        <v>-75</v>
      </c>
      <c r="J16" s="406"/>
      <c r="K16" s="408">
        <f>K4-K15</f>
        <v>-13648.189999999999</v>
      </c>
      <c r="L16" s="408"/>
      <c r="M16" s="408">
        <f>M4-M15</f>
        <v>100</v>
      </c>
      <c r="N16" s="408">
        <f>M4-N15</f>
        <v>4322.7699999999995</v>
      </c>
    </row>
    <row r="17" spans="7:14" x14ac:dyDescent="0.2">
      <c r="G17" s="136"/>
      <c r="H17" s="136"/>
      <c r="I17" s="136"/>
      <c r="J17" s="136"/>
      <c r="K17" s="409"/>
      <c r="L17" s="136"/>
      <c r="M17" s="136"/>
      <c r="N17" s="136"/>
    </row>
    <row r="18" spans="7:14" x14ac:dyDescent="0.2">
      <c r="G18" s="136"/>
      <c r="H18" s="136"/>
      <c r="I18" s="136"/>
      <c r="J18" s="136"/>
      <c r="K18" s="136"/>
      <c r="L18" s="136"/>
      <c r="M18" s="136"/>
      <c r="N18" s="136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scale="79"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3"/>
  <sheetViews>
    <sheetView zoomScaleNormal="100" workbookViewId="0">
      <selection activeCell="L31" sqref="L31"/>
    </sheetView>
  </sheetViews>
  <sheetFormatPr defaultRowHeight="12.75" x14ac:dyDescent="0.2"/>
  <cols>
    <col min="1" max="1" width="1.5703125" style="44" customWidth="1"/>
    <col min="2" max="2" width="50.28515625" customWidth="1"/>
    <col min="3" max="3" width="9.7109375" hidden="1" customWidth="1"/>
    <col min="4" max="4" width="12.7109375" hidden="1" customWidth="1"/>
    <col min="5" max="5" width="1.85546875" hidden="1" customWidth="1"/>
    <col min="6" max="6" width="9" hidden="1" customWidth="1"/>
    <col min="7" max="7" width="3" style="97" customWidth="1"/>
    <col min="8" max="8" width="10.42578125" customWidth="1"/>
    <col min="9" max="9" width="2.42578125" customWidth="1"/>
    <col min="10" max="10" width="10.7109375" customWidth="1"/>
    <col min="11" max="11" width="3" customWidth="1"/>
    <col min="12" max="12" width="8.140625" customWidth="1"/>
    <col min="13" max="13" width="7.7109375" customWidth="1"/>
    <col min="14" max="14" width="23.7109375" customWidth="1"/>
  </cols>
  <sheetData>
    <row r="2" spans="1:14" ht="43.15" customHeight="1" thickBot="1" x14ac:dyDescent="0.3">
      <c r="A2"/>
      <c r="B2" s="137" t="s">
        <v>56</v>
      </c>
      <c r="C2" s="139" t="s">
        <v>69</v>
      </c>
      <c r="D2" s="140" t="s">
        <v>70</v>
      </c>
      <c r="E2" s="151"/>
      <c r="F2" s="140" t="s">
        <v>96</v>
      </c>
      <c r="G2" s="152"/>
      <c r="H2" s="139" t="s">
        <v>105</v>
      </c>
      <c r="I2" s="153"/>
      <c r="J2" s="180" t="s">
        <v>165</v>
      </c>
      <c r="K2" s="180"/>
      <c r="L2" s="141" t="s">
        <v>153</v>
      </c>
      <c r="M2" s="141" t="s">
        <v>206</v>
      </c>
      <c r="N2" s="363" t="s">
        <v>103</v>
      </c>
    </row>
    <row r="3" spans="1:14" ht="23.25" customHeight="1" x14ac:dyDescent="0.2">
      <c r="A3"/>
      <c r="C3" s="2"/>
      <c r="D3" s="2"/>
      <c r="E3" s="2"/>
      <c r="F3" s="83"/>
      <c r="H3" s="51"/>
      <c r="I3" s="7"/>
      <c r="J3" s="83"/>
      <c r="K3" s="83"/>
      <c r="L3" s="70"/>
      <c r="M3" s="70"/>
    </row>
    <row r="4" spans="1:14" s="1" customFormat="1" ht="24.75" customHeight="1" x14ac:dyDescent="0.2">
      <c r="B4" s="75" t="s">
        <v>88</v>
      </c>
      <c r="C4" s="59">
        <v>100000</v>
      </c>
      <c r="D4" s="95">
        <v>42650</v>
      </c>
      <c r="E4" s="46"/>
      <c r="F4" s="56">
        <v>103000</v>
      </c>
      <c r="G4" s="98"/>
      <c r="H4" s="115">
        <v>103000</v>
      </c>
      <c r="I4" s="81"/>
      <c r="J4" s="113">
        <v>102000</v>
      </c>
      <c r="K4" s="113"/>
      <c r="L4" s="108">
        <v>5000</v>
      </c>
      <c r="M4" s="391"/>
    </row>
    <row r="5" spans="1:14" s="1" customFormat="1" ht="13.9" customHeight="1" x14ac:dyDescent="0.2">
      <c r="B5" s="47"/>
      <c r="C5" s="59"/>
      <c r="D5" s="96"/>
      <c r="E5" s="46"/>
      <c r="F5" s="62"/>
      <c r="G5" s="98"/>
      <c r="I5" s="81"/>
      <c r="J5" s="113"/>
      <c r="K5" s="113"/>
      <c r="L5" s="108"/>
      <c r="M5" s="391"/>
    </row>
    <row r="6" spans="1:14" ht="15.75" x14ac:dyDescent="0.25">
      <c r="B6" s="86" t="s">
        <v>117</v>
      </c>
      <c r="C6" s="87"/>
      <c r="D6" s="87"/>
      <c r="E6" s="87">
        <v>142000</v>
      </c>
      <c r="F6" s="83"/>
      <c r="I6" s="7"/>
      <c r="J6" s="127"/>
      <c r="K6" s="127"/>
      <c r="L6" s="121"/>
      <c r="M6" s="70"/>
    </row>
    <row r="7" spans="1:14" x14ac:dyDescent="0.2">
      <c r="F7" s="83"/>
      <c r="I7" s="7"/>
      <c r="J7" s="127"/>
      <c r="K7" s="127"/>
      <c r="L7" s="121"/>
      <c r="M7" s="70"/>
    </row>
    <row r="8" spans="1:14" ht="36.6" hidden="1" customHeight="1" x14ac:dyDescent="0.2">
      <c r="B8" s="88" t="s">
        <v>77</v>
      </c>
      <c r="C8" s="89" t="s">
        <v>78</v>
      </c>
      <c r="D8" s="89" t="s">
        <v>90</v>
      </c>
      <c r="F8" s="117" t="s">
        <v>89</v>
      </c>
      <c r="G8" s="90"/>
      <c r="I8" s="7"/>
      <c r="J8" s="127"/>
      <c r="K8" s="127"/>
      <c r="L8" s="121"/>
      <c r="M8" s="70"/>
    </row>
    <row r="9" spans="1:14" x14ac:dyDescent="0.2">
      <c r="B9" s="68" t="s">
        <v>79</v>
      </c>
      <c r="C9" s="91">
        <v>8000</v>
      </c>
      <c r="D9" s="91">
        <v>8000</v>
      </c>
      <c r="F9" s="118"/>
      <c r="G9" s="99"/>
      <c r="H9" s="112"/>
      <c r="I9" s="7"/>
      <c r="J9" s="127">
        <v>17007</v>
      </c>
      <c r="K9" s="127"/>
      <c r="L9" s="121"/>
      <c r="M9" s="72"/>
    </row>
    <row r="10" spans="1:14" x14ac:dyDescent="0.2">
      <c r="B10" s="68" t="s">
        <v>80</v>
      </c>
      <c r="C10" s="91">
        <v>11000</v>
      </c>
      <c r="D10" s="91">
        <v>8250</v>
      </c>
      <c r="F10" s="118">
        <v>7775</v>
      </c>
      <c r="G10" s="99"/>
      <c r="H10" s="112">
        <v>7775</v>
      </c>
      <c r="I10" s="128"/>
      <c r="J10" s="127"/>
      <c r="K10" s="127"/>
      <c r="L10" s="121"/>
      <c r="M10" s="70"/>
    </row>
    <row r="11" spans="1:14" x14ac:dyDescent="0.2">
      <c r="B11" s="68" t="s">
        <v>81</v>
      </c>
      <c r="C11" s="91">
        <v>34000</v>
      </c>
      <c r="D11" s="91">
        <v>17000</v>
      </c>
      <c r="F11" s="118">
        <v>17000</v>
      </c>
      <c r="G11" s="99"/>
      <c r="H11" s="112">
        <v>17000</v>
      </c>
      <c r="I11" s="7"/>
      <c r="J11" s="127"/>
      <c r="K11" s="127"/>
      <c r="L11" s="121"/>
      <c r="M11" s="70"/>
    </row>
    <row r="12" spans="1:14" x14ac:dyDescent="0.2">
      <c r="B12" s="68" t="s">
        <v>82</v>
      </c>
      <c r="C12" s="91">
        <v>12600</v>
      </c>
      <c r="D12" s="91">
        <v>6300</v>
      </c>
      <c r="F12" s="118">
        <v>6300</v>
      </c>
      <c r="G12" s="99"/>
      <c r="H12" s="112">
        <v>6300</v>
      </c>
      <c r="I12" s="7"/>
      <c r="J12" s="127"/>
      <c r="K12" s="127"/>
      <c r="L12" s="121"/>
      <c r="M12" s="70"/>
    </row>
    <row r="13" spans="1:14" x14ac:dyDescent="0.2">
      <c r="B13" s="57" t="s">
        <v>99</v>
      </c>
      <c r="C13" s="91">
        <v>9000</v>
      </c>
      <c r="D13" s="91"/>
      <c r="F13" s="118">
        <v>4500</v>
      </c>
      <c r="G13" s="99"/>
      <c r="H13" s="112">
        <v>4500</v>
      </c>
      <c r="I13" s="7"/>
      <c r="J13" s="127"/>
      <c r="K13" s="127"/>
      <c r="L13" s="70"/>
      <c r="M13" s="121">
        <v>247</v>
      </c>
      <c r="N13" s="47" t="s">
        <v>215</v>
      </c>
    </row>
    <row r="14" spans="1:14" ht="13.5" customHeight="1" x14ac:dyDescent="0.2">
      <c r="B14" s="57" t="s">
        <v>100</v>
      </c>
      <c r="C14" s="91">
        <v>2500</v>
      </c>
      <c r="D14" s="91"/>
      <c r="F14" s="118">
        <v>8125</v>
      </c>
      <c r="G14" s="99"/>
      <c r="H14" s="127">
        <v>6250</v>
      </c>
      <c r="I14" s="7"/>
      <c r="J14" s="127"/>
      <c r="K14" s="127"/>
      <c r="L14" s="121"/>
      <c r="M14" s="70"/>
    </row>
    <row r="15" spans="1:14" x14ac:dyDescent="0.2">
      <c r="B15" s="92" t="s">
        <v>83</v>
      </c>
      <c r="C15" s="91">
        <v>3000</v>
      </c>
      <c r="D15" s="91"/>
      <c r="F15" s="118">
        <v>3000</v>
      </c>
      <c r="G15" s="99"/>
      <c r="H15" s="112">
        <v>2951</v>
      </c>
      <c r="I15" s="7"/>
      <c r="J15" s="127"/>
      <c r="K15" s="127"/>
      <c r="L15" s="121"/>
      <c r="M15" s="70"/>
    </row>
    <row r="16" spans="1:14" x14ac:dyDescent="0.2">
      <c r="B16" s="57" t="s">
        <v>101</v>
      </c>
      <c r="C16" s="91">
        <v>30000</v>
      </c>
      <c r="D16" s="91"/>
      <c r="F16" s="118">
        <v>15000</v>
      </c>
      <c r="G16" s="99"/>
      <c r="H16" s="112">
        <v>15000</v>
      </c>
      <c r="I16" s="7"/>
      <c r="J16" s="127"/>
      <c r="K16" s="127"/>
      <c r="L16" s="121"/>
      <c r="M16" s="70"/>
    </row>
    <row r="17" spans="1:13" x14ac:dyDescent="0.2">
      <c r="B17" s="57" t="s">
        <v>102</v>
      </c>
      <c r="C17" s="91"/>
      <c r="D17" s="91"/>
      <c r="F17" s="118">
        <v>40000</v>
      </c>
      <c r="G17" s="366"/>
      <c r="H17" s="112">
        <v>41322</v>
      </c>
      <c r="I17" s="7"/>
      <c r="J17" s="127"/>
      <c r="K17" s="127"/>
      <c r="L17" s="121"/>
      <c r="M17" s="70"/>
    </row>
    <row r="18" spans="1:13" ht="15" x14ac:dyDescent="0.25">
      <c r="B18" s="93" t="s">
        <v>85</v>
      </c>
      <c r="C18" s="94">
        <f>SUM(C9:C16)</f>
        <v>110100</v>
      </c>
      <c r="D18" s="101">
        <f>SUM(D9:D17)</f>
        <v>39550</v>
      </c>
      <c r="E18" s="66"/>
      <c r="F18" s="119">
        <f>SUM(F9:F17)</f>
        <v>101700</v>
      </c>
      <c r="G18" s="367"/>
      <c r="H18" s="45">
        <f>SUM(H10:H17)</f>
        <v>101098</v>
      </c>
      <c r="I18" s="43"/>
      <c r="J18" s="221"/>
      <c r="K18" s="221"/>
      <c r="L18" s="364"/>
      <c r="M18" s="392"/>
    </row>
    <row r="19" spans="1:13" ht="20.25" customHeight="1" x14ac:dyDescent="0.2">
      <c r="B19" s="365" t="s">
        <v>86</v>
      </c>
      <c r="D19">
        <v>4588</v>
      </c>
      <c r="F19" s="118">
        <v>1500</v>
      </c>
      <c r="G19" s="368"/>
      <c r="H19" s="112">
        <v>2490</v>
      </c>
      <c r="I19" s="7"/>
      <c r="J19" s="127">
        <v>5.5</v>
      </c>
      <c r="K19" s="127"/>
      <c r="L19" s="121"/>
      <c r="M19" s="70"/>
    </row>
    <row r="20" spans="1:13" s="1" customFormat="1" ht="23.25" customHeight="1" thickBot="1" x14ac:dyDescent="0.25">
      <c r="A20" s="102"/>
      <c r="B20" s="146" t="s">
        <v>87</v>
      </c>
      <c r="C20" s="78"/>
      <c r="D20" s="116">
        <f>SUM(D18:D19)</f>
        <v>44138</v>
      </c>
      <c r="E20" s="78"/>
      <c r="F20" s="120">
        <f>SUM(F18:F19)</f>
        <v>103200</v>
      </c>
      <c r="G20" s="147"/>
      <c r="H20" s="104">
        <f>SUM(H18:H19)</f>
        <v>103588</v>
      </c>
      <c r="I20" s="78"/>
      <c r="J20" s="182">
        <f>SUM(J9:J19)</f>
        <v>17012.5</v>
      </c>
      <c r="K20" s="182"/>
      <c r="L20" s="122"/>
      <c r="M20" s="122">
        <f>SUM(M9:N19)</f>
        <v>247</v>
      </c>
    </row>
    <row r="21" spans="1:13" s="47" customFormat="1" ht="20.25" customHeight="1" x14ac:dyDescent="0.2">
      <c r="A21" s="103"/>
      <c r="B21" s="58" t="s">
        <v>225</v>
      </c>
      <c r="C21" s="48"/>
      <c r="D21" s="148">
        <f>D20-D4</f>
        <v>1488</v>
      </c>
      <c r="E21" s="48"/>
      <c r="F21" s="149">
        <f>F4-F20</f>
        <v>-200</v>
      </c>
      <c r="G21" s="317"/>
      <c r="H21" s="405">
        <f>H4-H20</f>
        <v>-588</v>
      </c>
      <c r="I21" s="406"/>
      <c r="J21" s="407">
        <f>J4-J20</f>
        <v>84987.5</v>
      </c>
      <c r="K21" s="407"/>
      <c r="L21" s="407"/>
      <c r="M21" s="407">
        <f>L4-M20</f>
        <v>4753</v>
      </c>
    </row>
    <row r="22" spans="1:13" x14ac:dyDescent="0.2">
      <c r="H22" s="136"/>
      <c r="I22" s="136"/>
      <c r="J22" s="136"/>
      <c r="K22" s="136"/>
      <c r="L22" s="136"/>
      <c r="M22" s="136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scale="84"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H38" sqref="H38"/>
    </sheetView>
  </sheetViews>
  <sheetFormatPr defaultRowHeight="12.75" x14ac:dyDescent="0.2"/>
  <cols>
    <col min="1" max="1" width="41.85546875" customWidth="1"/>
    <col min="2" max="2" width="11.28515625" hidden="1" customWidth="1"/>
    <col min="3" max="3" width="2.28515625" customWidth="1"/>
    <col min="4" max="4" width="10.7109375" customWidth="1"/>
    <col min="5" max="5" width="10.28515625" hidden="1" customWidth="1"/>
    <col min="6" max="6" width="2.5703125" customWidth="1"/>
    <col min="7" max="7" width="10.7109375" customWidth="1"/>
    <col min="8" max="8" width="2.7109375" customWidth="1"/>
    <col min="9" max="9" width="10.7109375" customWidth="1"/>
    <col min="10" max="10" width="40.42578125" style="126" customWidth="1"/>
  </cols>
  <sheetData>
    <row r="1" spans="1:13" ht="48" customHeight="1" thickBot="1" x14ac:dyDescent="0.25">
      <c r="A1" s="389" t="s">
        <v>73</v>
      </c>
      <c r="B1" s="140"/>
      <c r="C1" s="140"/>
      <c r="D1" s="140" t="s">
        <v>97</v>
      </c>
      <c r="E1" s="180" t="s">
        <v>104</v>
      </c>
      <c r="F1" s="180"/>
      <c r="G1" s="180" t="s">
        <v>154</v>
      </c>
      <c r="H1" s="180"/>
      <c r="I1" s="141" t="s">
        <v>153</v>
      </c>
      <c r="J1" s="153" t="s">
        <v>191</v>
      </c>
    </row>
    <row r="2" spans="1:13" x14ac:dyDescent="0.2">
      <c r="B2" s="83"/>
      <c r="C2" s="83"/>
      <c r="D2" s="83"/>
      <c r="E2" s="83"/>
      <c r="F2" s="83"/>
      <c r="G2" s="83"/>
      <c r="H2" s="83"/>
      <c r="I2" s="70"/>
    </row>
    <row r="3" spans="1:13" ht="23.25" customHeight="1" x14ac:dyDescent="0.2">
      <c r="A3" s="192" t="s">
        <v>142</v>
      </c>
      <c r="B3" s="40">
        <v>25000</v>
      </c>
      <c r="C3" s="40"/>
      <c r="D3" s="40">
        <v>25000</v>
      </c>
      <c r="E3" s="40">
        <v>25000</v>
      </c>
      <c r="F3" s="84"/>
      <c r="G3" s="84"/>
      <c r="H3" s="84"/>
      <c r="I3" s="369">
        <v>25000</v>
      </c>
      <c r="J3" s="193" t="s">
        <v>198</v>
      </c>
    </row>
    <row r="4" spans="1:13" ht="9" customHeight="1" x14ac:dyDescent="0.2">
      <c r="A4" s="83"/>
      <c r="B4" s="84"/>
      <c r="C4" s="84"/>
      <c r="D4" s="84"/>
      <c r="E4" s="83"/>
      <c r="F4" s="83"/>
      <c r="G4" s="83"/>
      <c r="H4" s="83"/>
      <c r="I4" s="70"/>
      <c r="J4" s="193"/>
    </row>
    <row r="5" spans="1:13" x14ac:dyDescent="0.2">
      <c r="A5" s="192" t="s">
        <v>134</v>
      </c>
      <c r="B5" s="84"/>
      <c r="C5" s="84"/>
      <c r="D5" s="84"/>
      <c r="E5" s="83"/>
      <c r="F5" s="83"/>
      <c r="G5" s="83"/>
      <c r="H5" s="83"/>
      <c r="I5" s="70"/>
      <c r="J5" s="193"/>
    </row>
    <row r="6" spans="1:13" ht="14.25" x14ac:dyDescent="0.2">
      <c r="A6" s="194" t="s">
        <v>217</v>
      </c>
      <c r="B6" s="84">
        <v>14000</v>
      </c>
      <c r="C6" s="84"/>
      <c r="D6" s="84">
        <v>14000</v>
      </c>
      <c r="E6" s="181">
        <v>16000</v>
      </c>
      <c r="F6" s="181"/>
      <c r="G6" s="181">
        <v>16000</v>
      </c>
      <c r="H6" s="181"/>
      <c r="I6" s="225">
        <v>186.53</v>
      </c>
      <c r="J6" s="195" t="s">
        <v>218</v>
      </c>
      <c r="K6" s="74"/>
      <c r="L6" s="74"/>
      <c r="M6" s="74"/>
    </row>
    <row r="7" spans="1:13" ht="14.25" x14ac:dyDescent="0.2">
      <c r="A7" s="194" t="s">
        <v>91</v>
      </c>
      <c r="B7" s="84"/>
      <c r="C7" s="84"/>
      <c r="D7" s="84">
        <v>2000</v>
      </c>
      <c r="E7" s="181"/>
      <c r="F7" s="181"/>
      <c r="G7" s="181"/>
      <c r="H7" s="181"/>
      <c r="I7" s="225"/>
      <c r="J7" s="195"/>
      <c r="K7" s="74"/>
      <c r="L7" s="74"/>
      <c r="M7" s="74"/>
    </row>
    <row r="8" spans="1:13" ht="14.25" x14ac:dyDescent="0.2">
      <c r="A8" s="194" t="s">
        <v>157</v>
      </c>
      <c r="B8" s="84">
        <v>6000</v>
      </c>
      <c r="C8" s="84"/>
      <c r="D8" s="84">
        <v>5148</v>
      </c>
      <c r="E8" s="181">
        <v>3000</v>
      </c>
      <c r="F8" s="181"/>
      <c r="G8" s="181">
        <v>2968.86</v>
      </c>
      <c r="H8" s="181"/>
      <c r="I8" s="225">
        <v>881</v>
      </c>
      <c r="J8" s="195" t="s">
        <v>216</v>
      </c>
      <c r="K8" s="74"/>
      <c r="L8" s="74"/>
      <c r="M8" s="74"/>
    </row>
    <row r="9" spans="1:13" ht="14.25" x14ac:dyDescent="0.2">
      <c r="A9" s="194" t="s">
        <v>76</v>
      </c>
      <c r="B9" s="84">
        <v>1000</v>
      </c>
      <c r="C9" s="84"/>
      <c r="D9" s="84">
        <v>1000</v>
      </c>
      <c r="E9" s="181">
        <v>1000</v>
      </c>
      <c r="F9" s="181"/>
      <c r="G9" s="181"/>
      <c r="H9" s="181"/>
      <c r="I9" s="225">
        <v>1000</v>
      </c>
      <c r="J9" s="195" t="s">
        <v>199</v>
      </c>
      <c r="K9" s="74"/>
      <c r="L9" s="74"/>
      <c r="M9" s="74"/>
    </row>
    <row r="10" spans="1:13" x14ac:dyDescent="0.2">
      <c r="A10" s="194" t="s">
        <v>72</v>
      </c>
      <c r="B10" s="84">
        <v>1000</v>
      </c>
      <c r="C10" s="84"/>
      <c r="D10" s="84">
        <v>530</v>
      </c>
      <c r="E10" s="82">
        <v>1000</v>
      </c>
      <c r="F10" s="82"/>
      <c r="G10" s="82"/>
      <c r="H10" s="82"/>
      <c r="I10" s="106"/>
      <c r="J10" s="193" t="s">
        <v>200</v>
      </c>
      <c r="M10" s="69"/>
    </row>
    <row r="11" spans="1:13" x14ac:dyDescent="0.2">
      <c r="A11" s="388" t="s">
        <v>159</v>
      </c>
      <c r="B11" s="84">
        <v>2000</v>
      </c>
      <c r="C11" s="84"/>
      <c r="D11" s="84">
        <v>2589.12</v>
      </c>
      <c r="E11" s="82">
        <v>2000</v>
      </c>
      <c r="F11" s="82"/>
      <c r="G11" s="82">
        <v>1845</v>
      </c>
      <c r="H11" s="82"/>
      <c r="I11" s="106">
        <v>100.38</v>
      </c>
      <c r="J11" s="193" t="s">
        <v>219</v>
      </c>
    </row>
    <row r="12" spans="1:13" x14ac:dyDescent="0.2">
      <c r="A12" s="388" t="s">
        <v>110</v>
      </c>
      <c r="B12" s="84"/>
      <c r="C12" s="84"/>
      <c r="D12" s="84">
        <v>688</v>
      </c>
      <c r="E12" s="83"/>
      <c r="F12" s="83"/>
      <c r="G12" s="127"/>
      <c r="H12" s="127"/>
      <c r="I12" s="121"/>
      <c r="J12" s="193"/>
    </row>
    <row r="13" spans="1:13" x14ac:dyDescent="0.2">
      <c r="A13" s="388" t="s">
        <v>131</v>
      </c>
      <c r="B13" s="84"/>
      <c r="C13" s="84"/>
      <c r="D13" s="84">
        <v>4050</v>
      </c>
      <c r="E13" s="83"/>
      <c r="F13" s="83"/>
      <c r="G13" s="127"/>
      <c r="H13" s="127"/>
      <c r="I13" s="121"/>
      <c r="J13" s="193"/>
    </row>
    <row r="14" spans="1:13" ht="18.75" customHeight="1" thickBot="1" x14ac:dyDescent="0.25">
      <c r="A14" s="213" t="s">
        <v>135</v>
      </c>
      <c r="B14" s="84"/>
      <c r="C14" s="197"/>
      <c r="D14" s="197">
        <f>SUM(D6:D13)</f>
        <v>30005.119999999999</v>
      </c>
      <c r="E14" s="198">
        <f>SUM(E6:E13)</f>
        <v>23000</v>
      </c>
      <c r="F14" s="196"/>
      <c r="G14" s="182">
        <f>SUM(G6:G13)</f>
        <v>20813.86</v>
      </c>
      <c r="H14" s="182"/>
      <c r="I14" s="122">
        <f>SUM(I6:I13)</f>
        <v>2167.91</v>
      </c>
      <c r="J14" s="199"/>
    </row>
    <row r="15" spans="1:13" ht="19.5" customHeight="1" x14ac:dyDescent="0.2">
      <c r="A15" s="200" t="s">
        <v>132</v>
      </c>
      <c r="B15" s="84"/>
      <c r="C15" s="144"/>
      <c r="D15" s="183">
        <f>D3-D14</f>
        <v>-5005.119999999999</v>
      </c>
      <c r="E15" s="201">
        <f>E3-E14</f>
        <v>2000</v>
      </c>
      <c r="F15" s="201"/>
      <c r="G15" s="201">
        <f>E3-G14</f>
        <v>4186.1399999999994</v>
      </c>
      <c r="H15" s="201"/>
      <c r="I15" s="226">
        <f>I3-I14</f>
        <v>22832.09</v>
      </c>
      <c r="J15" s="202"/>
    </row>
    <row r="16" spans="1:13" ht="22.5" customHeight="1" x14ac:dyDescent="0.2">
      <c r="A16" s="20"/>
      <c r="B16" s="84"/>
      <c r="C16" s="144"/>
      <c r="D16" s="183"/>
      <c r="E16" s="184"/>
      <c r="F16" s="184"/>
      <c r="G16" s="179"/>
      <c r="H16" s="179"/>
      <c r="I16" s="183"/>
      <c r="J16" s="189"/>
    </row>
    <row r="17" spans="1:10" hidden="1" x14ac:dyDescent="0.2">
      <c r="A17" s="1" t="s">
        <v>137</v>
      </c>
      <c r="B17" s="1"/>
      <c r="C17" s="1"/>
      <c r="D17" s="1"/>
      <c r="E17" s="1"/>
      <c r="I17" s="70"/>
    </row>
    <row r="18" spans="1:10" hidden="1" x14ac:dyDescent="0.2">
      <c r="A18" s="1" t="s">
        <v>158</v>
      </c>
      <c r="B18" s="1"/>
      <c r="C18" s="1"/>
      <c r="D18" s="1"/>
      <c r="E18" s="115">
        <v>25000</v>
      </c>
      <c r="I18" s="70"/>
    </row>
    <row r="19" spans="1:10" ht="7.5" hidden="1" customHeight="1" x14ac:dyDescent="0.2">
      <c r="E19" s="112"/>
      <c r="I19" s="70"/>
    </row>
    <row r="20" spans="1:10" hidden="1" x14ac:dyDescent="0.2">
      <c r="A20" s="47" t="s">
        <v>141</v>
      </c>
      <c r="E20" s="112">
        <v>3500</v>
      </c>
      <c r="F20" s="112"/>
      <c r="G20" s="112">
        <v>3500</v>
      </c>
      <c r="H20" s="112"/>
      <c r="I20" s="121"/>
    </row>
    <row r="21" spans="1:10" hidden="1" x14ac:dyDescent="0.2">
      <c r="A21" s="47" t="s">
        <v>145</v>
      </c>
      <c r="E21" s="112">
        <v>14000</v>
      </c>
      <c r="F21" s="112"/>
      <c r="G21" s="112"/>
      <c r="H21" s="112"/>
      <c r="I21" s="121"/>
      <c r="J21" s="126" t="s">
        <v>143</v>
      </c>
    </row>
    <row r="22" spans="1:10" hidden="1" x14ac:dyDescent="0.2">
      <c r="A22" s="57" t="s">
        <v>146</v>
      </c>
      <c r="E22" s="112"/>
      <c r="F22" s="112"/>
      <c r="G22" s="112">
        <v>20000</v>
      </c>
      <c r="H22" s="112"/>
      <c r="I22" s="121"/>
    </row>
    <row r="23" spans="1:10" hidden="1" x14ac:dyDescent="0.2">
      <c r="A23" s="57" t="s">
        <v>147</v>
      </c>
      <c r="E23" s="112"/>
      <c r="F23" s="112"/>
      <c r="G23" s="112">
        <v>4662</v>
      </c>
      <c r="H23" s="112"/>
      <c r="I23" s="121"/>
    </row>
    <row r="24" spans="1:10" hidden="1" x14ac:dyDescent="0.2">
      <c r="A24" s="47" t="s">
        <v>139</v>
      </c>
      <c r="E24" s="112">
        <v>4000</v>
      </c>
      <c r="F24" s="112"/>
      <c r="G24" s="112">
        <v>2843</v>
      </c>
      <c r="H24" s="112"/>
      <c r="I24" s="121"/>
    </row>
    <row r="25" spans="1:10" hidden="1" x14ac:dyDescent="0.2">
      <c r="A25" t="s">
        <v>138</v>
      </c>
      <c r="E25" s="112">
        <v>3500</v>
      </c>
      <c r="F25" s="112"/>
      <c r="G25" s="112">
        <v>4098.5</v>
      </c>
      <c r="H25" s="112"/>
      <c r="I25" s="121"/>
      <c r="J25" s="126" t="s">
        <v>149</v>
      </c>
    </row>
    <row r="26" spans="1:10" s="1" customFormat="1" ht="18.75" hidden="1" customHeight="1" thickBot="1" x14ac:dyDescent="0.25">
      <c r="A26" s="78" t="s">
        <v>140</v>
      </c>
      <c r="B26" s="78"/>
      <c r="C26" s="78"/>
      <c r="D26" s="78"/>
      <c r="E26" s="104">
        <f>SUM(E20:E25)</f>
        <v>25000</v>
      </c>
      <c r="F26" s="104"/>
      <c r="G26" s="104">
        <f>SUM(G20:G25)</f>
        <v>35103.5</v>
      </c>
      <c r="H26" s="104"/>
      <c r="I26" s="122"/>
      <c r="J26" s="212"/>
    </row>
    <row r="27" spans="1:10" ht="18" hidden="1" customHeight="1" x14ac:dyDescent="0.2">
      <c r="A27" s="47" t="s">
        <v>116</v>
      </c>
      <c r="G27" s="211">
        <f>E18-G26</f>
        <v>-10103.5</v>
      </c>
      <c r="H27" s="211"/>
      <c r="I27" s="211"/>
    </row>
    <row r="28" spans="1:10" ht="14.25" hidden="1" customHeight="1" x14ac:dyDescent="0.2">
      <c r="A28" s="200"/>
      <c r="G28" s="211"/>
      <c r="H28" s="211"/>
      <c r="I28" s="211"/>
    </row>
    <row r="29" spans="1:10" s="1" customFormat="1" ht="14.25" hidden="1" customHeight="1" thickBot="1" x14ac:dyDescent="0.25">
      <c r="A29" s="213" t="s">
        <v>148</v>
      </c>
      <c r="G29" s="215">
        <f>G14+G26</f>
        <v>55917.36</v>
      </c>
      <c r="H29" s="222"/>
      <c r="I29" s="222"/>
      <c r="J29" s="214"/>
    </row>
    <row r="30" spans="1:10" ht="18.75" hidden="1" customHeight="1" thickTop="1" x14ac:dyDescent="0.2">
      <c r="A30" s="47" t="s">
        <v>144</v>
      </c>
      <c r="G30" s="211">
        <f>G15+G27</f>
        <v>-5917.3600000000006</v>
      </c>
      <c r="H30" s="211"/>
      <c r="I30" s="211"/>
    </row>
    <row r="31" spans="1:10" hidden="1" x14ac:dyDescent="0.2"/>
    <row r="51" ht="6.75" customHeight="1" x14ac:dyDescent="0.2"/>
    <row r="53" ht="4.5" customHeight="1" x14ac:dyDescent="0.2"/>
  </sheetData>
  <printOptions horizontalCentered="1"/>
  <pageMargins left="0.62992125984251968" right="0.23622047244094491" top="1.1417322834645669" bottom="0.35433070866141736" header="0.51181102362204722" footer="0.31496062992125984"/>
  <pageSetup scale="81" orientation="portrait" r:id="rId1"/>
  <headerFooter alignWithMargins="0">
    <oddHeader>&amp;C&amp;"Arial,Bold"&amp;14Frontier Duty Free Association
 GR Budget 2017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zoomScaleNormal="100" workbookViewId="0">
      <selection activeCell="N17" sqref="N17"/>
    </sheetView>
  </sheetViews>
  <sheetFormatPr defaultRowHeight="12.75" x14ac:dyDescent="0.2"/>
  <cols>
    <col min="1" max="1" width="42.5703125" customWidth="1"/>
    <col min="2" max="2" width="2.42578125" customWidth="1"/>
    <col min="3" max="3" width="10.42578125" hidden="1" customWidth="1"/>
    <col min="4" max="4" width="11.42578125" hidden="1" customWidth="1"/>
    <col min="5" max="5" width="10" hidden="1" customWidth="1"/>
    <col min="6" max="6" width="2.42578125" hidden="1" customWidth="1"/>
    <col min="7" max="7" width="10.7109375" customWidth="1"/>
    <col min="8" max="8" width="2.7109375" hidden="1" customWidth="1"/>
    <col min="9" max="9" width="10.85546875" style="111" hidden="1" customWidth="1"/>
    <col min="10" max="10" width="1.85546875" style="111" customWidth="1"/>
    <col min="11" max="11" width="10.7109375" style="111" customWidth="1"/>
    <col min="12" max="12" width="2.85546875" style="111" customWidth="1"/>
    <col min="13" max="13" width="9.7109375" style="111" customWidth="1"/>
    <col min="14" max="14" width="8.7109375" style="111" customWidth="1"/>
    <col min="15" max="15" width="32.85546875" customWidth="1"/>
  </cols>
  <sheetData>
    <row r="2" spans="1:15" ht="53.25" customHeight="1" thickBot="1" x14ac:dyDescent="0.25">
      <c r="A2" s="54" t="s">
        <v>57</v>
      </c>
      <c r="B2" s="53"/>
      <c r="C2" s="50" t="s">
        <v>69</v>
      </c>
      <c r="D2" s="50" t="s">
        <v>70</v>
      </c>
      <c r="E2" s="129" t="s">
        <v>94</v>
      </c>
      <c r="F2" s="129"/>
      <c r="G2" s="129" t="s">
        <v>95</v>
      </c>
      <c r="H2" s="129"/>
      <c r="I2" s="129" t="s">
        <v>113</v>
      </c>
      <c r="J2" s="129"/>
      <c r="K2" s="129" t="s">
        <v>152</v>
      </c>
      <c r="L2" s="129"/>
      <c r="M2" s="71" t="s">
        <v>153</v>
      </c>
      <c r="N2" s="71" t="s">
        <v>231</v>
      </c>
      <c r="O2" s="129" t="s">
        <v>191</v>
      </c>
    </row>
    <row r="3" spans="1:15" ht="23.25" customHeight="1" x14ac:dyDescent="0.2">
      <c r="A3" s="52"/>
      <c r="B3" s="52"/>
      <c r="E3" s="83"/>
      <c r="F3" s="83"/>
      <c r="G3" s="83"/>
      <c r="H3" s="83"/>
      <c r="I3" s="203"/>
      <c r="J3" s="203"/>
      <c r="K3" s="203"/>
      <c r="L3" s="203"/>
      <c r="M3" s="227"/>
      <c r="N3" s="227"/>
      <c r="O3" s="83"/>
    </row>
    <row r="4" spans="1:15" ht="13.9" customHeight="1" x14ac:dyDescent="0.2">
      <c r="A4" s="67" t="s">
        <v>65</v>
      </c>
      <c r="B4" s="52"/>
      <c r="C4" s="60">
        <v>7000</v>
      </c>
      <c r="D4" s="60">
        <v>10300</v>
      </c>
      <c r="E4" s="40">
        <v>16500</v>
      </c>
      <c r="F4" s="40"/>
      <c r="G4" s="40"/>
      <c r="H4" s="40"/>
      <c r="I4" s="207">
        <v>17100</v>
      </c>
      <c r="J4" s="207"/>
      <c r="K4" s="207">
        <v>17100</v>
      </c>
      <c r="L4" s="207"/>
      <c r="M4" s="228">
        <v>17000</v>
      </c>
      <c r="N4" s="228"/>
      <c r="O4" s="83"/>
    </row>
    <row r="5" spans="1:15" ht="13.9" customHeight="1" x14ac:dyDescent="0.2">
      <c r="A5" s="55"/>
      <c r="B5" s="52"/>
      <c r="C5" s="60"/>
      <c r="D5" s="60"/>
      <c r="E5" s="84"/>
      <c r="F5" s="84"/>
      <c r="G5" s="84"/>
      <c r="H5" s="84"/>
      <c r="I5" s="203"/>
      <c r="J5" s="203"/>
      <c r="K5" s="203"/>
      <c r="L5" s="203"/>
      <c r="M5" s="227"/>
      <c r="N5" s="227"/>
      <c r="O5" s="83"/>
    </row>
    <row r="6" spans="1:15" ht="13.9" customHeight="1" x14ac:dyDescent="0.2">
      <c r="A6" s="67" t="s">
        <v>64</v>
      </c>
      <c r="B6" s="52"/>
      <c r="C6" s="60"/>
      <c r="D6" s="60"/>
      <c r="E6" s="84"/>
      <c r="F6" s="84"/>
      <c r="G6" s="84"/>
      <c r="H6" s="84"/>
      <c r="I6" s="203"/>
      <c r="J6" s="203"/>
      <c r="K6" s="203"/>
      <c r="L6" s="203"/>
      <c r="M6" s="227"/>
      <c r="N6" s="227"/>
      <c r="O6" s="205"/>
    </row>
    <row r="7" spans="1:15" ht="22.9" customHeight="1" x14ac:dyDescent="0.2">
      <c r="A7" s="170" t="s">
        <v>93</v>
      </c>
      <c r="C7" s="61"/>
      <c r="D7" s="60">
        <v>2592</v>
      </c>
      <c r="E7" s="130">
        <v>350</v>
      </c>
      <c r="F7" s="130"/>
      <c r="G7" s="130">
        <v>213</v>
      </c>
      <c r="H7" s="130"/>
      <c r="I7" s="204">
        <v>360</v>
      </c>
      <c r="J7" s="204"/>
      <c r="K7" s="204">
        <v>363</v>
      </c>
      <c r="L7" s="204"/>
      <c r="M7" s="229">
        <v>370</v>
      </c>
      <c r="N7" s="229">
        <v>182</v>
      </c>
      <c r="O7" s="205"/>
    </row>
    <row r="8" spans="1:15" ht="13.9" customHeight="1" x14ac:dyDescent="0.2">
      <c r="A8" s="171" t="s">
        <v>62</v>
      </c>
      <c r="C8" s="60">
        <v>738</v>
      </c>
      <c r="D8" s="60">
        <v>605</v>
      </c>
      <c r="E8" s="131">
        <v>300</v>
      </c>
      <c r="F8" s="131"/>
      <c r="G8" s="131">
        <v>442</v>
      </c>
      <c r="H8" s="131"/>
      <c r="I8" s="204">
        <v>300</v>
      </c>
      <c r="J8" s="204"/>
      <c r="K8" s="204"/>
      <c r="L8" s="204"/>
      <c r="M8" s="229">
        <v>250</v>
      </c>
      <c r="N8" s="229">
        <v>230</v>
      </c>
      <c r="O8" s="205"/>
    </row>
    <row r="9" spans="1:15" ht="13.9" customHeight="1" x14ac:dyDescent="0.2">
      <c r="A9" s="171" t="s">
        <v>60</v>
      </c>
      <c r="C9" s="60">
        <v>510</v>
      </c>
      <c r="D9" s="60">
        <v>500</v>
      </c>
      <c r="E9" s="131">
        <v>510</v>
      </c>
      <c r="F9" s="131"/>
      <c r="G9" s="131">
        <v>623.79999999999995</v>
      </c>
      <c r="H9" s="131"/>
      <c r="I9" s="204">
        <v>700</v>
      </c>
      <c r="J9" s="204"/>
      <c r="K9" s="204">
        <v>697</v>
      </c>
      <c r="L9" s="204"/>
      <c r="M9" s="229">
        <v>700</v>
      </c>
      <c r="N9" s="229">
        <v>660</v>
      </c>
      <c r="O9" s="205" t="s">
        <v>201</v>
      </c>
    </row>
    <row r="10" spans="1:15" ht="13.9" customHeight="1" x14ac:dyDescent="0.2">
      <c r="A10" s="171" t="s">
        <v>58</v>
      </c>
      <c r="C10" s="60">
        <v>2000</v>
      </c>
      <c r="D10" s="60">
        <v>2025</v>
      </c>
      <c r="E10" s="131">
        <v>2000</v>
      </c>
      <c r="F10" s="131"/>
      <c r="G10" s="131">
        <v>2025</v>
      </c>
      <c r="H10" s="131"/>
      <c r="I10" s="204">
        <v>2025</v>
      </c>
      <c r="J10" s="204"/>
      <c r="K10" s="204">
        <v>2025</v>
      </c>
      <c r="L10" s="204"/>
      <c r="M10" s="229">
        <v>2025</v>
      </c>
      <c r="N10" s="229">
        <v>2025</v>
      </c>
      <c r="O10" s="205"/>
    </row>
    <row r="11" spans="1:15" ht="13.9" customHeight="1" x14ac:dyDescent="0.2">
      <c r="A11" s="171" t="s">
        <v>75</v>
      </c>
      <c r="C11" s="60">
        <v>695</v>
      </c>
      <c r="D11" s="60">
        <v>722</v>
      </c>
      <c r="E11" s="131">
        <v>725</v>
      </c>
      <c r="F11" s="131"/>
      <c r="G11" s="131"/>
      <c r="H11" s="131"/>
      <c r="I11" s="204"/>
      <c r="J11" s="204"/>
      <c r="K11" s="204"/>
      <c r="L11" s="204"/>
      <c r="M11" s="229"/>
      <c r="N11" s="229"/>
      <c r="O11" s="205" t="s">
        <v>185</v>
      </c>
    </row>
    <row r="12" spans="1:15" ht="13.9" customHeight="1" x14ac:dyDescent="0.2">
      <c r="A12" s="171" t="s">
        <v>226</v>
      </c>
      <c r="C12" s="60">
        <v>560</v>
      </c>
      <c r="D12" s="60">
        <v>608</v>
      </c>
      <c r="E12" s="131">
        <v>600</v>
      </c>
      <c r="F12" s="131"/>
      <c r="G12" s="131">
        <v>608</v>
      </c>
      <c r="H12" s="131"/>
      <c r="I12" s="204">
        <v>450</v>
      </c>
      <c r="J12" s="204"/>
      <c r="K12" s="204">
        <v>386</v>
      </c>
      <c r="L12" s="204"/>
      <c r="M12" s="229">
        <v>450</v>
      </c>
      <c r="N12" s="229">
        <v>234</v>
      </c>
      <c r="O12" s="205"/>
    </row>
    <row r="13" spans="1:15" ht="13.9" customHeight="1" x14ac:dyDescent="0.2">
      <c r="A13" s="171" t="s">
        <v>59</v>
      </c>
      <c r="C13" s="60">
        <v>500</v>
      </c>
      <c r="D13" s="60">
        <v>500</v>
      </c>
      <c r="E13" s="132">
        <v>500</v>
      </c>
      <c r="F13" s="132"/>
      <c r="G13" s="132">
        <v>500</v>
      </c>
      <c r="H13" s="132"/>
      <c r="I13" s="204">
        <v>500</v>
      </c>
      <c r="J13" s="204"/>
      <c r="K13" s="204">
        <v>500</v>
      </c>
      <c r="L13" s="204"/>
      <c r="M13" s="229">
        <v>500</v>
      </c>
      <c r="N13" s="229"/>
      <c r="O13" s="205"/>
    </row>
    <row r="14" spans="1:15" ht="13.5" customHeight="1" x14ac:dyDescent="0.2">
      <c r="A14" s="170" t="s">
        <v>61</v>
      </c>
      <c r="C14" s="60">
        <v>2200</v>
      </c>
      <c r="D14" s="60">
        <v>2800</v>
      </c>
      <c r="E14" s="131">
        <v>5000</v>
      </c>
      <c r="F14" s="131"/>
      <c r="G14" s="131">
        <v>5000</v>
      </c>
      <c r="H14" s="131"/>
      <c r="I14" s="204">
        <v>5000</v>
      </c>
      <c r="J14" s="204"/>
      <c r="K14" s="204">
        <v>5000</v>
      </c>
      <c r="L14" s="204"/>
      <c r="M14" s="229">
        <v>5000</v>
      </c>
      <c r="N14" s="229">
        <v>5000</v>
      </c>
      <c r="O14" s="205"/>
    </row>
    <row r="15" spans="1:15" ht="13.9" customHeight="1" x14ac:dyDescent="0.2">
      <c r="A15" s="170" t="s">
        <v>84</v>
      </c>
      <c r="C15" s="60"/>
      <c r="D15" s="60"/>
      <c r="E15" s="133">
        <v>6951.5</v>
      </c>
      <c r="F15" s="133"/>
      <c r="G15" s="133">
        <v>7035</v>
      </c>
      <c r="H15" s="133"/>
      <c r="I15" s="204">
        <v>7000</v>
      </c>
      <c r="J15" s="204"/>
      <c r="K15" s="204">
        <v>7035</v>
      </c>
      <c r="L15" s="204"/>
      <c r="M15" s="229">
        <v>7000</v>
      </c>
      <c r="N15" s="229">
        <v>7230</v>
      </c>
      <c r="O15" s="205" t="s">
        <v>151</v>
      </c>
    </row>
    <row r="16" spans="1:15" ht="13.9" customHeight="1" x14ac:dyDescent="0.2">
      <c r="A16" s="170" t="s">
        <v>227</v>
      </c>
      <c r="C16" s="60"/>
      <c r="D16" s="60"/>
      <c r="E16" s="133"/>
      <c r="F16" s="133"/>
      <c r="G16" s="133"/>
      <c r="H16" s="133"/>
      <c r="I16" s="204">
        <v>800</v>
      </c>
      <c r="J16" s="204"/>
      <c r="K16" s="204">
        <v>767</v>
      </c>
      <c r="L16" s="204"/>
      <c r="M16" s="229">
        <v>800</v>
      </c>
      <c r="N16" s="229">
        <v>833</v>
      </c>
      <c r="O16" s="83"/>
    </row>
    <row r="17" spans="1:15" ht="11.25" customHeight="1" x14ac:dyDescent="0.2">
      <c r="A17" s="390"/>
      <c r="C17" s="60"/>
      <c r="D17" s="60"/>
      <c r="E17" s="134"/>
      <c r="F17" s="134"/>
      <c r="G17" s="134"/>
      <c r="H17" s="134"/>
      <c r="I17" s="204"/>
      <c r="J17" s="204"/>
      <c r="K17" s="204"/>
      <c r="L17" s="204"/>
      <c r="M17" s="229"/>
      <c r="N17" s="229"/>
      <c r="O17" s="83"/>
    </row>
    <row r="18" spans="1:15" s="1" customFormat="1" ht="20.100000000000001" customHeight="1" thickBot="1" x14ac:dyDescent="0.25">
      <c r="A18" s="20" t="s">
        <v>29</v>
      </c>
      <c r="B18" s="78"/>
      <c r="C18" s="79">
        <f>SUM(C7:C15)</f>
        <v>7203</v>
      </c>
      <c r="D18" s="79">
        <f>SUM(D7:D15)</f>
        <v>10352</v>
      </c>
      <c r="E18" s="135">
        <f>SUM(E7:E15)</f>
        <v>16936.5</v>
      </c>
      <c r="F18" s="135"/>
      <c r="G18" s="135">
        <f>SUM(G7:G17)</f>
        <v>16446.8</v>
      </c>
      <c r="H18" s="135"/>
      <c r="I18" s="206">
        <f>SUM(I7:I17)</f>
        <v>17135</v>
      </c>
      <c r="J18" s="206"/>
      <c r="K18" s="206">
        <f>SUM(K7:K17)</f>
        <v>16773</v>
      </c>
      <c r="L18" s="206"/>
      <c r="M18" s="230">
        <f>SUM(M7:M16)</f>
        <v>17095</v>
      </c>
      <c r="N18" s="230">
        <f>SUM(N7:N17)</f>
        <v>16394</v>
      </c>
      <c r="O18" s="196"/>
    </row>
    <row r="19" spans="1:15" ht="17.25" customHeight="1" x14ac:dyDescent="0.2">
      <c r="A19" s="46" t="s">
        <v>30</v>
      </c>
      <c r="B19" s="393"/>
      <c r="C19" s="394">
        <f>C4-C18</f>
        <v>-203</v>
      </c>
      <c r="D19" s="394">
        <f>D4-D18</f>
        <v>-52</v>
      </c>
      <c r="E19" s="394">
        <f>E4-E18</f>
        <v>-436.5</v>
      </c>
      <c r="F19" s="394"/>
      <c r="G19" s="394">
        <f>E4-G18</f>
        <v>53.200000000000728</v>
      </c>
      <c r="H19" s="394"/>
      <c r="I19" s="395">
        <f>I4-I18</f>
        <v>-35</v>
      </c>
      <c r="J19" s="395"/>
      <c r="K19" s="395">
        <f>K4-K18</f>
        <v>327</v>
      </c>
      <c r="L19" s="395"/>
      <c r="M19" s="395">
        <f>M4-M18</f>
        <v>-95</v>
      </c>
      <c r="N19" s="395">
        <f>M4-N18</f>
        <v>606</v>
      </c>
      <c r="O19" s="393"/>
    </row>
    <row r="20" spans="1:15" x14ac:dyDescent="0.2">
      <c r="B20" s="136"/>
      <c r="C20" s="76"/>
      <c r="D20" s="76"/>
      <c r="E20" s="76"/>
      <c r="F20" s="76"/>
      <c r="G20" s="76"/>
      <c r="H20" s="76"/>
      <c r="I20" s="396"/>
      <c r="J20" s="396"/>
      <c r="K20" s="396"/>
      <c r="L20" s="396"/>
      <c r="M20" s="396"/>
      <c r="N20" s="396"/>
      <c r="O20" s="136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scale="81" orientation="portrait" r:id="rId1"/>
  <headerFooter alignWithMargins="0">
    <oddHeader>&amp;C&amp;"Arial,Bold"&amp;14Frontier Duty Free Association
Draft Budget 201&amp;12 7</oddHeader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O16" sqref="O16"/>
    </sheetView>
  </sheetViews>
  <sheetFormatPr defaultRowHeight="12.75" x14ac:dyDescent="0.2"/>
  <cols>
    <col min="1" max="1" width="34.85546875" customWidth="1"/>
    <col min="2" max="2" width="10.7109375" hidden="1" customWidth="1"/>
    <col min="3" max="3" width="10.7109375" customWidth="1"/>
    <col min="4" max="4" width="2.5703125" customWidth="1"/>
    <col min="5" max="5" width="10.7109375" customWidth="1"/>
    <col min="6" max="6" width="1.7109375" customWidth="1"/>
    <col min="7" max="7" width="11.28515625" customWidth="1"/>
    <col min="8" max="8" width="32.85546875" customWidth="1"/>
  </cols>
  <sheetData>
    <row r="1" spans="1:8" x14ac:dyDescent="0.2">
      <c r="A1" s="47"/>
      <c r="B1" s="47"/>
      <c r="C1" s="47"/>
      <c r="D1" s="47"/>
      <c r="E1" s="47"/>
      <c r="F1" s="315"/>
      <c r="G1" s="315"/>
      <c r="H1" s="47"/>
    </row>
    <row r="2" spans="1:8" ht="15.75" x14ac:dyDescent="0.2">
      <c r="A2" s="323"/>
      <c r="B2" s="323"/>
      <c r="C2" s="323"/>
      <c r="D2" s="323"/>
      <c r="E2" s="323"/>
      <c r="F2" s="323"/>
      <c r="G2" s="323"/>
      <c r="H2" s="323"/>
    </row>
    <row r="3" spans="1:8" ht="28.5" customHeight="1" thickBot="1" x14ac:dyDescent="0.25">
      <c r="A3" s="142" t="s">
        <v>187</v>
      </c>
      <c r="B3" s="139" t="s">
        <v>97</v>
      </c>
      <c r="C3" s="139" t="s">
        <v>154</v>
      </c>
      <c r="D3" s="324"/>
      <c r="E3" s="141" t="s">
        <v>153</v>
      </c>
      <c r="F3" s="141"/>
      <c r="G3" s="141" t="s">
        <v>220</v>
      </c>
      <c r="H3" s="153" t="s">
        <v>191</v>
      </c>
    </row>
    <row r="4" spans="1:8" ht="21" customHeight="1" x14ac:dyDescent="0.25">
      <c r="A4" s="332" t="s">
        <v>186</v>
      </c>
      <c r="B4" s="333">
        <v>20000</v>
      </c>
      <c r="C4" s="333">
        <v>25000</v>
      </c>
      <c r="D4" s="334"/>
      <c r="E4" s="338">
        <v>15000</v>
      </c>
      <c r="F4" s="370"/>
      <c r="G4" s="370"/>
      <c r="H4" s="325"/>
    </row>
    <row r="5" spans="1:8" ht="37.5" customHeight="1" x14ac:dyDescent="0.2">
      <c r="A5" s="20" t="s">
        <v>174</v>
      </c>
      <c r="B5" s="20"/>
      <c r="C5" s="20"/>
      <c r="D5" s="316"/>
      <c r="E5" s="339"/>
      <c r="F5" s="371"/>
      <c r="G5" s="371"/>
      <c r="H5" s="232"/>
    </row>
    <row r="6" spans="1:8" x14ac:dyDescent="0.2">
      <c r="A6" s="46" t="s">
        <v>175</v>
      </c>
      <c r="B6" s="112">
        <v>1500</v>
      </c>
      <c r="C6" s="329">
        <v>1400</v>
      </c>
      <c r="D6" s="316"/>
      <c r="E6" s="339">
        <v>1600</v>
      </c>
      <c r="F6" s="371"/>
      <c r="G6" s="378">
        <v>1600</v>
      </c>
      <c r="H6" s="232"/>
    </row>
    <row r="7" spans="1:8" x14ac:dyDescent="0.2">
      <c r="A7" s="46" t="s">
        <v>192</v>
      </c>
      <c r="B7" s="112">
        <v>6000</v>
      </c>
      <c r="C7" s="329"/>
      <c r="D7" s="316"/>
      <c r="E7" s="339"/>
      <c r="F7" s="371"/>
      <c r="G7" s="378"/>
      <c r="H7" s="232"/>
    </row>
    <row r="8" spans="1:8" ht="16.5" customHeight="1" x14ac:dyDescent="0.2">
      <c r="A8" s="46" t="s">
        <v>176</v>
      </c>
      <c r="B8" s="218">
        <f>SUM(B6:B7)</f>
        <v>7500</v>
      </c>
      <c r="C8" s="150">
        <f>SUM(C6)</f>
        <v>1400</v>
      </c>
      <c r="D8" s="318"/>
      <c r="E8" s="340">
        <f>SUM(E6:E6)</f>
        <v>1600</v>
      </c>
      <c r="F8" s="372"/>
      <c r="G8" s="379">
        <v>1600</v>
      </c>
      <c r="H8" s="232"/>
    </row>
    <row r="9" spans="1:8" x14ac:dyDescent="0.2">
      <c r="A9" s="46"/>
      <c r="B9" s="329"/>
      <c r="C9" s="47"/>
      <c r="D9" s="316"/>
      <c r="E9" s="339"/>
      <c r="F9" s="371"/>
      <c r="G9" s="378"/>
      <c r="H9" s="232"/>
    </row>
    <row r="10" spans="1:8" ht="29.25" customHeight="1" x14ac:dyDescent="0.2">
      <c r="A10" s="20" t="s">
        <v>126</v>
      </c>
      <c r="B10" s="115"/>
      <c r="C10" s="1"/>
      <c r="D10" s="316"/>
      <c r="E10" s="339"/>
      <c r="F10" s="371"/>
      <c r="G10" s="378"/>
      <c r="H10" s="232"/>
    </row>
    <row r="11" spans="1:8" x14ac:dyDescent="0.2">
      <c r="A11" s="319" t="s">
        <v>177</v>
      </c>
      <c r="B11" s="112">
        <v>2454</v>
      </c>
      <c r="C11" s="327">
        <v>1461</v>
      </c>
      <c r="D11" s="46"/>
      <c r="E11" s="339">
        <v>1500</v>
      </c>
      <c r="F11" s="373"/>
      <c r="G11" s="380">
        <v>1568</v>
      </c>
      <c r="H11" s="232" t="s">
        <v>178</v>
      </c>
    </row>
    <row r="12" spans="1:8" x14ac:dyDescent="0.2">
      <c r="A12" s="320" t="s">
        <v>188</v>
      </c>
      <c r="B12" s="337">
        <v>5860</v>
      </c>
      <c r="C12" s="328">
        <v>5418</v>
      </c>
      <c r="D12" s="321"/>
      <c r="E12" s="341">
        <v>2800</v>
      </c>
      <c r="F12" s="373"/>
      <c r="G12" s="380">
        <v>2743</v>
      </c>
      <c r="H12" s="326"/>
    </row>
    <row r="13" spans="1:8" x14ac:dyDescent="0.2">
      <c r="A13" s="319" t="s">
        <v>189</v>
      </c>
      <c r="B13" s="112">
        <v>4356</v>
      </c>
      <c r="C13" s="327">
        <v>1663</v>
      </c>
      <c r="D13" s="46"/>
      <c r="E13" s="339">
        <v>500</v>
      </c>
      <c r="F13" s="374"/>
      <c r="G13" s="380">
        <v>625</v>
      </c>
      <c r="H13" s="232"/>
    </row>
    <row r="14" spans="1:8" x14ac:dyDescent="0.2">
      <c r="A14" s="319" t="s">
        <v>179</v>
      </c>
      <c r="B14" s="112"/>
      <c r="C14" s="327"/>
      <c r="D14" s="46"/>
      <c r="E14" s="339">
        <v>10000</v>
      </c>
      <c r="F14" s="374"/>
      <c r="G14" s="380">
        <v>10000</v>
      </c>
      <c r="H14" s="232"/>
    </row>
    <row r="15" spans="1:8" x14ac:dyDescent="0.2">
      <c r="A15" s="319" t="s">
        <v>193</v>
      </c>
      <c r="B15" s="112">
        <v>594</v>
      </c>
      <c r="C15" s="327"/>
      <c r="D15" s="46"/>
      <c r="E15" s="339">
        <v>915</v>
      </c>
      <c r="F15" s="374"/>
      <c r="G15" s="380">
        <v>914</v>
      </c>
      <c r="H15" s="232" t="s">
        <v>222</v>
      </c>
    </row>
    <row r="16" spans="1:8" ht="38.25" x14ac:dyDescent="0.2">
      <c r="A16" s="320" t="s">
        <v>221</v>
      </c>
      <c r="B16" s="112">
        <v>1221</v>
      </c>
      <c r="C16" s="383">
        <v>659</v>
      </c>
      <c r="D16" s="321"/>
      <c r="E16" s="341">
        <v>700</v>
      </c>
      <c r="F16" s="374"/>
      <c r="G16" s="380">
        <v>1004.41</v>
      </c>
      <c r="H16" s="326" t="s">
        <v>223</v>
      </c>
    </row>
    <row r="17" spans="1:8" x14ac:dyDescent="0.2">
      <c r="A17" s="319" t="s">
        <v>190</v>
      </c>
      <c r="B17" s="112">
        <v>16335</v>
      </c>
      <c r="C17" s="327">
        <v>1038</v>
      </c>
      <c r="D17" s="46"/>
      <c r="E17" s="339"/>
      <c r="F17" s="374"/>
      <c r="G17" s="380"/>
      <c r="H17" s="47"/>
    </row>
    <row r="18" spans="1:8" hidden="1" x14ac:dyDescent="0.2">
      <c r="A18" s="319" t="s">
        <v>195</v>
      </c>
      <c r="B18" s="112">
        <v>3633</v>
      </c>
      <c r="C18" s="327"/>
      <c r="D18" s="46"/>
      <c r="E18" s="339"/>
      <c r="F18" s="374"/>
      <c r="G18" s="380"/>
      <c r="H18" s="47"/>
    </row>
    <row r="19" spans="1:8" ht="15" customHeight="1" x14ac:dyDescent="0.2">
      <c r="A19" s="377" t="s">
        <v>29</v>
      </c>
      <c r="B19" s="218">
        <f>SUM(B11:B18)</f>
        <v>34453</v>
      </c>
      <c r="C19" s="330">
        <f>SUM(C11:C17)</f>
        <v>10239</v>
      </c>
      <c r="D19" s="48"/>
      <c r="E19" s="340">
        <f>SUM(E11:E17)</f>
        <v>16415</v>
      </c>
      <c r="F19" s="375"/>
      <c r="G19" s="381">
        <f>SUM(G11:G18)</f>
        <v>16854.41</v>
      </c>
      <c r="H19" s="47"/>
    </row>
    <row r="20" spans="1:8" ht="23.25" customHeight="1" thickBot="1" x14ac:dyDescent="0.25">
      <c r="A20" s="20" t="s">
        <v>194</v>
      </c>
      <c r="B20" s="336">
        <f>B19-B8</f>
        <v>26953</v>
      </c>
      <c r="C20" s="400">
        <f>C19-C8</f>
        <v>8839</v>
      </c>
      <c r="D20" s="401"/>
      <c r="E20" s="402">
        <f>E19-E8</f>
        <v>14815</v>
      </c>
      <c r="F20" s="403"/>
      <c r="G20" s="404">
        <f>G19-G8</f>
        <v>15254.41</v>
      </c>
      <c r="H20" s="1"/>
    </row>
    <row r="21" spans="1:8" ht="20.25" customHeight="1" thickTop="1" x14ac:dyDescent="0.2">
      <c r="A21" s="322" t="s">
        <v>225</v>
      </c>
      <c r="B21" s="335">
        <f>B4-B20</f>
        <v>-6953</v>
      </c>
      <c r="C21" s="331">
        <f>C4-C20</f>
        <v>16161</v>
      </c>
      <c r="D21" s="47"/>
      <c r="E21" s="342">
        <f>E4-E20</f>
        <v>185</v>
      </c>
      <c r="F21" s="376"/>
      <c r="G21" s="382">
        <f>E4-G20</f>
        <v>-254.40999999999985</v>
      </c>
      <c r="H21" s="47"/>
    </row>
  </sheetData>
  <pageMargins left="0.7" right="0.7" top="0.75" bottom="0.75" header="0.3" footer="0.3"/>
  <pageSetup scale="87" orientation="portrait" horizontalDpi="0" verticalDpi="0" r:id="rId1"/>
  <headerFooter>
    <oddHeader>&amp;C&amp;"Arial,Bold"&amp;14Frontier Duty Free Association
Draft Budget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"/>
  <sheetViews>
    <sheetView zoomScaleNormal="100" workbookViewId="0">
      <selection activeCell="M16" sqref="M16"/>
    </sheetView>
  </sheetViews>
  <sheetFormatPr defaultRowHeight="12.75" x14ac:dyDescent="0.2"/>
  <cols>
    <col min="1" max="1" width="36" customWidth="1"/>
    <col min="2" max="2" width="8.140625" customWidth="1"/>
    <col min="3" max="3" width="9.140625" customWidth="1"/>
    <col min="4" max="4" width="10.7109375" customWidth="1"/>
    <col min="5" max="5" width="9.5703125" hidden="1" customWidth="1"/>
    <col min="6" max="6" width="2.28515625" customWidth="1"/>
    <col min="7" max="7" width="10.7109375" customWidth="1"/>
    <col min="8" max="8" width="2.28515625" customWidth="1"/>
    <col min="9" max="9" width="10" customWidth="1"/>
    <col min="10" max="10" width="2.85546875" customWidth="1"/>
  </cols>
  <sheetData>
    <row r="2" spans="1:11" x14ac:dyDescent="0.2">
      <c r="B2" s="123"/>
    </row>
    <row r="3" spans="1:11" ht="34.5" customHeight="1" thickBot="1" x14ac:dyDescent="0.3">
      <c r="A3" s="142" t="s">
        <v>112</v>
      </c>
      <c r="B3" s="143"/>
      <c r="C3" s="138"/>
      <c r="D3" s="343" t="s">
        <v>97</v>
      </c>
      <c r="E3" s="180" t="s">
        <v>113</v>
      </c>
      <c r="F3" s="49"/>
      <c r="G3" s="180" t="s">
        <v>136</v>
      </c>
      <c r="H3" s="49"/>
      <c r="I3" s="141" t="s">
        <v>153</v>
      </c>
      <c r="J3" s="386"/>
      <c r="K3" s="141" t="s">
        <v>206</v>
      </c>
    </row>
    <row r="4" spans="1:11" ht="20.25" customHeight="1" x14ac:dyDescent="0.25">
      <c r="A4" s="73" t="s">
        <v>65</v>
      </c>
      <c r="B4" s="124"/>
      <c r="C4" s="73"/>
      <c r="D4" s="347">
        <v>5000</v>
      </c>
      <c r="E4" s="208">
        <v>5000</v>
      </c>
      <c r="G4" s="217">
        <v>5000</v>
      </c>
      <c r="I4" s="108">
        <v>5000</v>
      </c>
      <c r="J4" s="70"/>
      <c r="K4" s="108">
        <v>5000</v>
      </c>
    </row>
    <row r="5" spans="1:11" x14ac:dyDescent="0.2">
      <c r="A5" s="136"/>
      <c r="B5" s="123"/>
      <c r="E5" s="83"/>
      <c r="G5" s="83"/>
      <c r="I5" s="70"/>
      <c r="J5" s="70"/>
      <c r="K5" s="121"/>
    </row>
    <row r="6" spans="1:11" ht="18" customHeight="1" x14ac:dyDescent="0.2">
      <c r="A6" s="384" t="s">
        <v>114</v>
      </c>
      <c r="B6" s="124" t="s">
        <v>106</v>
      </c>
      <c r="C6" s="124" t="s">
        <v>107</v>
      </c>
      <c r="D6" s="124"/>
      <c r="E6" s="209"/>
      <c r="G6" s="83"/>
      <c r="I6" s="70"/>
      <c r="J6" s="70"/>
      <c r="K6" s="121"/>
    </row>
    <row r="7" spans="1:11" ht="18" customHeight="1" x14ac:dyDescent="0.2">
      <c r="A7" s="58" t="s">
        <v>109</v>
      </c>
      <c r="B7" s="125" t="s">
        <v>160</v>
      </c>
      <c r="C7" s="125" t="s">
        <v>167</v>
      </c>
      <c r="D7" s="345">
        <v>2398</v>
      </c>
      <c r="E7" s="84">
        <v>2500</v>
      </c>
      <c r="G7" s="127">
        <v>2640</v>
      </c>
      <c r="I7" s="121">
        <v>2700</v>
      </c>
      <c r="J7" s="70"/>
      <c r="K7" s="121">
        <v>2920</v>
      </c>
    </row>
    <row r="8" spans="1:11" ht="18" hidden="1" customHeight="1" x14ac:dyDescent="0.2">
      <c r="A8" s="58" t="s">
        <v>111</v>
      </c>
      <c r="B8" s="123"/>
      <c r="C8" s="123"/>
      <c r="D8" s="346"/>
      <c r="E8" s="84">
        <v>500</v>
      </c>
      <c r="G8" s="83"/>
      <c r="I8" s="121"/>
      <c r="J8" s="70"/>
      <c r="K8" s="121"/>
    </row>
    <row r="9" spans="1:11" ht="18" customHeight="1" x14ac:dyDescent="0.2">
      <c r="A9" s="58" t="s">
        <v>203</v>
      </c>
      <c r="B9" s="125" t="s">
        <v>161</v>
      </c>
      <c r="C9" s="123" t="s">
        <v>108</v>
      </c>
      <c r="D9" s="346">
        <v>652</v>
      </c>
      <c r="E9" s="84">
        <v>900</v>
      </c>
      <c r="G9" s="83"/>
      <c r="I9" s="121"/>
      <c r="J9" s="70"/>
      <c r="K9" s="121"/>
    </row>
    <row r="10" spans="1:11" ht="18" customHeight="1" x14ac:dyDescent="0.2">
      <c r="A10" s="58" t="s">
        <v>202</v>
      </c>
      <c r="B10" s="125" t="s">
        <v>162</v>
      </c>
      <c r="C10" s="123"/>
      <c r="D10" s="346">
        <v>1734</v>
      </c>
      <c r="E10" s="84">
        <v>700</v>
      </c>
      <c r="G10" s="127">
        <v>1894</v>
      </c>
      <c r="I10" s="121">
        <v>1600</v>
      </c>
      <c r="J10" s="70"/>
      <c r="K10" s="121">
        <v>434.69</v>
      </c>
    </row>
    <row r="11" spans="1:11" ht="18" customHeight="1" x14ac:dyDescent="0.2">
      <c r="A11" s="58" t="s">
        <v>163</v>
      </c>
      <c r="B11" s="125" t="s">
        <v>162</v>
      </c>
      <c r="C11" s="123"/>
      <c r="D11" s="346">
        <v>867</v>
      </c>
      <c r="E11" s="84">
        <v>500</v>
      </c>
      <c r="G11" s="83">
        <v>653</v>
      </c>
      <c r="I11" s="121">
        <v>700</v>
      </c>
      <c r="J11" s="70"/>
      <c r="K11" s="121"/>
    </row>
    <row r="12" spans="1:11" ht="23.25" customHeight="1" thickBot="1" x14ac:dyDescent="0.3">
      <c r="A12" s="385" t="s">
        <v>29</v>
      </c>
      <c r="B12" s="145"/>
      <c r="C12" s="145"/>
      <c r="D12" s="344">
        <v>5651</v>
      </c>
      <c r="E12" s="210">
        <f>SUM(E7:E11)</f>
        <v>5100</v>
      </c>
      <c r="F12" s="190"/>
      <c r="G12" s="198">
        <f>SUM(G7:G11)</f>
        <v>5187</v>
      </c>
      <c r="H12" s="190"/>
      <c r="I12" s="122">
        <f>SUM(I7:I11)</f>
        <v>5000</v>
      </c>
      <c r="J12" s="387"/>
      <c r="K12" s="122">
        <f>SUM(K7:K11)</f>
        <v>3354.69</v>
      </c>
    </row>
    <row r="13" spans="1:11" ht="18.75" customHeight="1" x14ac:dyDescent="0.2">
      <c r="A13" s="46" t="s">
        <v>225</v>
      </c>
      <c r="B13" s="136"/>
      <c r="C13" s="136"/>
      <c r="D13" s="397">
        <f>D4-D12</f>
        <v>-651</v>
      </c>
      <c r="E13" s="398">
        <f>E4-E12</f>
        <v>-100</v>
      </c>
      <c r="F13" s="136"/>
      <c r="G13" s="397">
        <f>G4-G12</f>
        <v>-187</v>
      </c>
      <c r="H13" s="136"/>
      <c r="I13" s="399">
        <f>I4-I12</f>
        <v>0</v>
      </c>
      <c r="J13" s="136"/>
      <c r="K13" s="399">
        <f>K4-K12</f>
        <v>1645.31</v>
      </c>
    </row>
    <row r="28" spans="1:1" x14ac:dyDescent="0.2">
      <c r="A28" s="28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4"/>
  <sheetViews>
    <sheetView zoomScaleNormal="100" workbookViewId="0">
      <selection activeCell="O14" sqref="O14"/>
    </sheetView>
  </sheetViews>
  <sheetFormatPr defaultRowHeight="12.75" x14ac:dyDescent="0.2"/>
  <cols>
    <col min="1" max="1" width="5.85546875" customWidth="1"/>
    <col min="2" max="2" width="28.85546875" customWidth="1"/>
    <col min="3" max="3" width="10.85546875" hidden="1" customWidth="1"/>
    <col min="4" max="4" width="10.5703125" customWidth="1"/>
    <col min="5" max="6" width="11" customWidth="1"/>
    <col min="7" max="7" width="8.28515625" style="178" customWidth="1"/>
  </cols>
  <sheetData>
    <row r="2" spans="2:7" ht="18" x14ac:dyDescent="0.25">
      <c r="B2" s="414" t="s">
        <v>170</v>
      </c>
      <c r="C2" s="415"/>
      <c r="D2" s="415"/>
      <c r="E2" s="415"/>
      <c r="F2" s="415"/>
      <c r="G2" s="415"/>
    </row>
    <row r="3" spans="2:7" ht="23.25" customHeight="1" x14ac:dyDescent="0.25">
      <c r="B3" s="159"/>
      <c r="C3" s="160"/>
      <c r="D3" s="160"/>
      <c r="E3" s="160"/>
      <c r="F3" s="224"/>
      <c r="G3" s="172"/>
    </row>
    <row r="4" spans="2:7" x14ac:dyDescent="0.2">
      <c r="G4" s="173"/>
    </row>
    <row r="5" spans="2:7" x14ac:dyDescent="0.2">
      <c r="B5" s="1" t="s">
        <v>118</v>
      </c>
      <c r="C5" s="161" t="s">
        <v>115</v>
      </c>
      <c r="D5" s="162" t="s">
        <v>115</v>
      </c>
      <c r="E5" s="162" t="s">
        <v>115</v>
      </c>
      <c r="F5" s="162" t="s">
        <v>169</v>
      </c>
      <c r="G5" s="174" t="s">
        <v>119</v>
      </c>
    </row>
    <row r="6" spans="2:7" x14ac:dyDescent="0.2">
      <c r="B6" s="1"/>
      <c r="C6" s="186">
        <v>2014</v>
      </c>
      <c r="D6" s="187">
        <v>2015</v>
      </c>
      <c r="E6" s="187">
        <v>2016</v>
      </c>
      <c r="F6" s="187">
        <v>2017</v>
      </c>
      <c r="G6" s="188"/>
    </row>
    <row r="7" spans="2:7" ht="13.5" hidden="1" thickBot="1" x14ac:dyDescent="0.25">
      <c r="B7" s="168"/>
      <c r="C7" s="169"/>
      <c r="D7" s="169"/>
      <c r="E7" s="169"/>
      <c r="F7" s="169"/>
      <c r="G7" s="175"/>
    </row>
    <row r="8" spans="2:7" x14ac:dyDescent="0.2">
      <c r="B8" s="20"/>
      <c r="C8" s="185"/>
      <c r="D8" s="185"/>
      <c r="E8" s="185"/>
      <c r="F8" s="185"/>
      <c r="G8" s="174"/>
    </row>
    <row r="9" spans="2:7" x14ac:dyDescent="0.2">
      <c r="B9" s="1" t="s">
        <v>120</v>
      </c>
      <c r="G9" s="176"/>
    </row>
    <row r="10" spans="2:7" ht="17.100000000000001" customHeight="1" x14ac:dyDescent="0.2">
      <c r="B10" s="57" t="s">
        <v>121</v>
      </c>
      <c r="C10" s="163">
        <v>86200</v>
      </c>
      <c r="D10" s="163">
        <v>79400</v>
      </c>
      <c r="E10" s="163">
        <v>76767</v>
      </c>
      <c r="F10" s="163">
        <v>63600</v>
      </c>
      <c r="G10" s="177">
        <f>(F10-E10)/E10</f>
        <v>-0.17151901207550119</v>
      </c>
    </row>
    <row r="11" spans="2:7" ht="17.100000000000001" customHeight="1" x14ac:dyDescent="0.2">
      <c r="B11" s="57" t="s">
        <v>122</v>
      </c>
      <c r="C11" s="163">
        <v>68233</v>
      </c>
      <c r="D11" s="163">
        <v>64960</v>
      </c>
      <c r="E11" s="163">
        <v>64075</v>
      </c>
      <c r="F11" s="163">
        <v>65000</v>
      </c>
      <c r="G11" s="177">
        <f t="shared" ref="G11:G29" si="0">(F11-E11)/E11</f>
        <v>1.443620756925478E-2</v>
      </c>
    </row>
    <row r="12" spans="2:7" ht="17.100000000000001" customHeight="1" x14ac:dyDescent="0.2">
      <c r="B12" s="57" t="s">
        <v>123</v>
      </c>
      <c r="C12" s="163">
        <v>10260</v>
      </c>
      <c r="D12" s="163">
        <v>9557</v>
      </c>
      <c r="E12" s="163">
        <v>10850</v>
      </c>
      <c r="F12" s="163">
        <v>10000</v>
      </c>
      <c r="G12" s="177">
        <f t="shared" si="0"/>
        <v>-7.8341013824884786E-2</v>
      </c>
    </row>
    <row r="13" spans="2:7" ht="17.100000000000001" customHeight="1" x14ac:dyDescent="0.2">
      <c r="B13" s="57" t="s">
        <v>124</v>
      </c>
      <c r="C13" s="163"/>
      <c r="D13" s="163">
        <v>1000</v>
      </c>
      <c r="E13" s="163">
        <v>1000</v>
      </c>
      <c r="F13" s="163">
        <v>1000</v>
      </c>
      <c r="G13" s="177">
        <f t="shared" si="0"/>
        <v>0</v>
      </c>
    </row>
    <row r="14" spans="2:7" ht="18.75" customHeight="1" x14ac:dyDescent="0.2">
      <c r="B14" s="57" t="s">
        <v>164</v>
      </c>
      <c r="C14" s="163">
        <v>245115</v>
      </c>
      <c r="D14" s="163">
        <v>205168</v>
      </c>
      <c r="E14" s="163">
        <v>194667</v>
      </c>
      <c r="F14" s="163">
        <v>200000</v>
      </c>
      <c r="G14" s="177">
        <f t="shared" si="0"/>
        <v>2.7395501035100966E-2</v>
      </c>
    </row>
    <row r="15" spans="2:7" ht="17.100000000000001" customHeight="1" x14ac:dyDescent="0.2">
      <c r="B15" s="57" t="s">
        <v>3</v>
      </c>
      <c r="C15" s="163">
        <v>1225</v>
      </c>
      <c r="D15" s="163">
        <v>211</v>
      </c>
      <c r="E15" s="163">
        <v>1395</v>
      </c>
      <c r="F15" s="163">
        <v>800</v>
      </c>
      <c r="G15" s="177">
        <f t="shared" si="0"/>
        <v>-0.4265232974910394</v>
      </c>
    </row>
    <row r="16" spans="2:7" ht="17.100000000000001" customHeight="1" x14ac:dyDescent="0.2">
      <c r="B16" s="57" t="s">
        <v>125</v>
      </c>
      <c r="C16" s="163">
        <v>3600</v>
      </c>
      <c r="D16" s="163">
        <v>481</v>
      </c>
      <c r="E16" s="163">
        <v>740</v>
      </c>
      <c r="F16" s="163">
        <v>400</v>
      </c>
      <c r="G16" s="177">
        <f t="shared" si="0"/>
        <v>-0.45945945945945948</v>
      </c>
    </row>
    <row r="17" spans="2:7" ht="17.100000000000001" customHeight="1" x14ac:dyDescent="0.2">
      <c r="B17" s="1" t="s">
        <v>7</v>
      </c>
      <c r="C17" s="223">
        <v>414634</v>
      </c>
      <c r="D17" s="223">
        <f>SUM(D10:D16)</f>
        <v>360777</v>
      </c>
      <c r="E17" s="223">
        <f>SUM(E10:E16)</f>
        <v>349494</v>
      </c>
      <c r="F17" s="223">
        <f>SUM(F10:F16)</f>
        <v>340800</v>
      </c>
      <c r="G17" s="177">
        <f t="shared" si="0"/>
        <v>-2.4875963535854691E-2</v>
      </c>
    </row>
    <row r="18" spans="2:7" ht="17.100000000000001" customHeight="1" x14ac:dyDescent="0.2">
      <c r="C18" s="163"/>
      <c r="D18" s="163"/>
      <c r="E18" s="163"/>
      <c r="F18" s="163"/>
      <c r="G18" s="177"/>
    </row>
    <row r="19" spans="2:7" ht="17.100000000000001" customHeight="1" x14ac:dyDescent="0.2">
      <c r="B19" s="1" t="s">
        <v>126</v>
      </c>
      <c r="C19" s="163"/>
      <c r="D19" s="163"/>
      <c r="E19" s="163"/>
      <c r="F19" s="163"/>
      <c r="G19" s="177"/>
    </row>
    <row r="20" spans="2:7" ht="17.100000000000001" customHeight="1" x14ac:dyDescent="0.2">
      <c r="B20" s="57" t="s">
        <v>127</v>
      </c>
      <c r="C20" s="163">
        <v>125097</v>
      </c>
      <c r="D20" s="163">
        <v>183840</v>
      </c>
      <c r="E20" s="163">
        <v>121125</v>
      </c>
      <c r="F20" s="163">
        <v>61250</v>
      </c>
      <c r="G20" s="177">
        <f t="shared" si="0"/>
        <v>-0.49432404540763675</v>
      </c>
    </row>
    <row r="21" spans="2:7" ht="17.100000000000001" customHeight="1" x14ac:dyDescent="0.2">
      <c r="B21" s="57" t="s">
        <v>16</v>
      </c>
      <c r="C21" s="163">
        <v>221243</v>
      </c>
      <c r="D21" s="163">
        <v>226315</v>
      </c>
      <c r="E21" s="163">
        <v>239865</v>
      </c>
      <c r="F21" s="163">
        <v>238100</v>
      </c>
      <c r="G21" s="177">
        <f t="shared" si="0"/>
        <v>-7.3583057136305842E-3</v>
      </c>
    </row>
    <row r="22" spans="2:7" ht="17.100000000000001" customHeight="1" x14ac:dyDescent="0.2">
      <c r="B22" s="57" t="s">
        <v>50</v>
      </c>
      <c r="C22" s="163"/>
      <c r="D22" s="163"/>
      <c r="E22" s="163"/>
      <c r="F22" s="163"/>
      <c r="G22" s="177"/>
    </row>
    <row r="23" spans="2:7" ht="17.100000000000001" customHeight="1" x14ac:dyDescent="0.2">
      <c r="B23" s="20" t="s">
        <v>29</v>
      </c>
      <c r="C23" s="223">
        <f>SUM(C20:C22)</f>
        <v>346340</v>
      </c>
      <c r="D23" s="223">
        <f>SUM(D20:D22)</f>
        <v>410155</v>
      </c>
      <c r="E23" s="223">
        <f>SUM(E20:E22)</f>
        <v>360990</v>
      </c>
      <c r="F23" s="223">
        <f>SUM(F20:F22)</f>
        <v>299350</v>
      </c>
      <c r="G23" s="177">
        <f t="shared" si="0"/>
        <v>-0.1707526524280451</v>
      </c>
    </row>
    <row r="24" spans="2:7" ht="17.100000000000001" customHeight="1" x14ac:dyDescent="0.2">
      <c r="C24" s="163"/>
      <c r="D24" s="163"/>
      <c r="E24" s="163"/>
      <c r="F24" s="163"/>
      <c r="G24" s="177"/>
    </row>
    <row r="25" spans="2:7" ht="17.100000000000001" customHeight="1" x14ac:dyDescent="0.2">
      <c r="B25" s="1" t="s">
        <v>128</v>
      </c>
      <c r="C25" s="164">
        <f>C17-C23</f>
        <v>68294</v>
      </c>
      <c r="D25" s="165">
        <f>D17-D23</f>
        <v>-49378</v>
      </c>
      <c r="E25" s="165">
        <f>E17-E23</f>
        <v>-11496</v>
      </c>
      <c r="F25" s="165">
        <f>F17-F23</f>
        <v>41450</v>
      </c>
      <c r="G25" s="177">
        <f t="shared" si="0"/>
        <v>-4.6056019485038275</v>
      </c>
    </row>
    <row r="26" spans="2:7" ht="17.100000000000001" customHeight="1" x14ac:dyDescent="0.2">
      <c r="B26" s="47"/>
      <c r="C26" s="163"/>
      <c r="D26" s="163"/>
      <c r="E26" s="163"/>
      <c r="F26" s="163"/>
      <c r="G26" s="177"/>
    </row>
    <row r="27" spans="2:7" ht="17.100000000000001" customHeight="1" x14ac:dyDescent="0.2">
      <c r="B27" s="47" t="s">
        <v>129</v>
      </c>
      <c r="C27" s="163">
        <v>169940</v>
      </c>
      <c r="D27" s="163">
        <f>C29</f>
        <v>238234</v>
      </c>
      <c r="E27" s="163">
        <f>D29</f>
        <v>188859</v>
      </c>
      <c r="F27" s="163">
        <f>E29</f>
        <v>177363</v>
      </c>
      <c r="G27" s="177">
        <f t="shared" si="0"/>
        <v>-6.0870808380855561E-2</v>
      </c>
    </row>
    <row r="28" spans="2:7" ht="17.100000000000001" customHeight="1" x14ac:dyDescent="0.2">
      <c r="B28" s="47"/>
      <c r="C28" s="163"/>
      <c r="D28" s="163"/>
      <c r="E28" s="163"/>
      <c r="F28" s="163"/>
      <c r="G28" s="177"/>
    </row>
    <row r="29" spans="2:7" ht="17.100000000000001" customHeight="1" thickBot="1" x14ac:dyDescent="0.25">
      <c r="B29" s="1" t="s">
        <v>130</v>
      </c>
      <c r="C29" s="166">
        <f>SUM(C25:C27)</f>
        <v>238234</v>
      </c>
      <c r="D29" s="167">
        <v>188859</v>
      </c>
      <c r="E29" s="167">
        <f>SUM(E25:E27)</f>
        <v>177363</v>
      </c>
      <c r="F29" s="167">
        <f>SUM(F25:F27)</f>
        <v>218813</v>
      </c>
      <c r="G29" s="177">
        <f t="shared" si="0"/>
        <v>0.23370150482344118</v>
      </c>
    </row>
    <row r="30" spans="2:7" ht="13.5" thickTop="1" x14ac:dyDescent="0.2"/>
    <row r="52" ht="6.75" customHeight="1" x14ac:dyDescent="0.2"/>
    <row r="54" ht="4.5" customHeight="1" x14ac:dyDescent="0.2"/>
  </sheetData>
  <mergeCells count="1">
    <mergeCell ref="B2:G2"/>
  </mergeCells>
  <printOptions horizontalCentered="1"/>
  <pageMargins left="0.43307086614173229" right="0.23622047244094491" top="1.1417322834645669" bottom="0.35433070866141736" header="0.51181102362204722" footer="0.31496062992125984"/>
  <pageSetup orientation="portrait" r:id="rId1"/>
  <headerFooter alignWithMargins="0">
    <oddHeader>&amp;C&amp;"Arial,Bold"&amp;14Frontier Duty Free Association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Consolidated Budget</vt:lpstr>
      <vt:lpstr>BOD</vt:lpstr>
      <vt:lpstr>Marketing Detail</vt:lpstr>
      <vt:lpstr>GR</vt:lpstr>
      <vt:lpstr>Dues &amp; Subcriptions</vt:lpstr>
      <vt:lpstr>Semi-Annual</vt:lpstr>
      <vt:lpstr>FDFA Travel</vt:lpstr>
      <vt:lpstr>P&amp;L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2017-07-05T15:21:23Z</cp:lastPrinted>
  <dcterms:created xsi:type="dcterms:W3CDTF">2005-12-31T01:35:22Z</dcterms:created>
  <dcterms:modified xsi:type="dcterms:W3CDTF">2017-07-05T15:22:03Z</dcterms:modified>
</cp:coreProperties>
</file>