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Board\BOD meeting docs\2017\April\"/>
    </mc:Choice>
  </mc:AlternateContent>
  <bookViews>
    <workbookView xWindow="9120" yWindow="645" windowWidth="10560" windowHeight="7560"/>
  </bookViews>
  <sheets>
    <sheet name="Consolidated Budget" sheetId="1" r:id="rId1"/>
    <sheet name="BOD" sheetId="7" r:id="rId2"/>
    <sheet name="Marketing Detail" sheetId="4" r:id="rId3"/>
    <sheet name="GR" sheetId="8" r:id="rId4"/>
    <sheet name="Dues &amp; Subcriptions" sheetId="6" r:id="rId5"/>
    <sheet name="Semi-Annual" sheetId="12" r:id="rId6"/>
    <sheet name="FDFA Travel" sheetId="10" r:id="rId7"/>
    <sheet name="P&amp;L Forecast" sheetId="11" r:id="rId8"/>
  </sheets>
  <calcPr calcId="171027"/>
</workbook>
</file>

<file path=xl/calcChain.xml><?xml version="1.0" encoding="utf-8"?>
<calcChain xmlns="http://schemas.openxmlformats.org/spreadsheetml/2006/main">
  <c r="N17" i="7" l="1"/>
  <c r="N15" i="7"/>
  <c r="D14" i="10" l="1"/>
  <c r="B19" i="12" l="1"/>
  <c r="B8" i="12"/>
  <c r="E19" i="12"/>
  <c r="C19" i="12"/>
  <c r="C20" i="12" s="1"/>
  <c r="C21" i="12" s="1"/>
  <c r="C8" i="12"/>
  <c r="B20" i="12" l="1"/>
  <c r="B21" i="12" s="1"/>
  <c r="E8" i="12"/>
  <c r="E20" i="12" s="1"/>
  <c r="E21" i="12" s="1"/>
  <c r="R21" i="1" l="1"/>
  <c r="R22" i="1"/>
  <c r="R23" i="1"/>
  <c r="R25" i="1"/>
  <c r="F23" i="11" l="1"/>
  <c r="G11" i="11"/>
  <c r="G12" i="11"/>
  <c r="G13" i="11"/>
  <c r="G14" i="11"/>
  <c r="G15" i="11"/>
  <c r="G16" i="11"/>
  <c r="G10" i="11"/>
  <c r="F17" i="11"/>
  <c r="F25" i="11" l="1"/>
  <c r="M18" i="6"/>
  <c r="M20" i="6" s="1"/>
  <c r="AD49" i="1" l="1"/>
  <c r="AD32" i="1"/>
  <c r="AD13" i="1"/>
  <c r="AC37" i="1" l="1"/>
  <c r="AC41" i="1"/>
  <c r="AC35" i="1"/>
  <c r="AC38" i="1"/>
  <c r="AC42" i="1"/>
  <c r="AC39" i="1"/>
  <c r="AC43" i="1"/>
  <c r="AC36" i="1"/>
  <c r="AC40" i="1"/>
  <c r="AC44" i="1"/>
  <c r="AC19" i="1"/>
  <c r="AC21" i="1"/>
  <c r="AC26" i="1"/>
  <c r="AC18" i="1"/>
  <c r="AC22" i="1"/>
  <c r="AC17" i="1"/>
  <c r="AC23" i="1"/>
  <c r="AC20" i="1"/>
  <c r="AC25" i="1"/>
  <c r="AC6" i="1"/>
  <c r="AC7" i="1"/>
  <c r="AC8" i="1"/>
  <c r="AC10" i="1"/>
  <c r="AC11" i="1"/>
  <c r="AC12" i="1"/>
  <c r="AC5" i="1"/>
  <c r="AD51" i="1"/>
  <c r="AD55" i="1" s="1"/>
  <c r="I12" i="10"/>
  <c r="I14" i="10" s="1"/>
  <c r="AB32" i="1" l="1"/>
  <c r="AB49" i="1"/>
  <c r="AA36" i="1" l="1"/>
  <c r="AA44" i="1"/>
  <c r="AA45" i="1"/>
  <c r="AA38" i="1"/>
  <c r="AA35" i="1"/>
  <c r="AA37" i="1"/>
  <c r="AA39" i="1"/>
  <c r="AA40" i="1"/>
  <c r="AA41" i="1"/>
  <c r="AA42" i="1"/>
  <c r="AA43" i="1"/>
  <c r="AA23" i="1"/>
  <c r="AA24" i="1"/>
  <c r="AA25" i="1"/>
  <c r="AA18" i="1"/>
  <c r="AA26" i="1"/>
  <c r="AA19" i="1"/>
  <c r="AA17" i="1"/>
  <c r="AA20" i="1"/>
  <c r="AA21" i="1"/>
  <c r="AA22" i="1"/>
  <c r="AB51" i="1"/>
  <c r="AB13" i="1"/>
  <c r="AA8" i="1" l="1"/>
  <c r="AA10" i="1"/>
  <c r="AA11" i="1"/>
  <c r="AA12" i="1"/>
  <c r="AA7" i="1"/>
  <c r="AA5" i="1"/>
  <c r="AA16" i="1"/>
  <c r="AA6" i="1"/>
  <c r="AB55" i="1"/>
  <c r="M15" i="7"/>
  <c r="M17" i="7" s="1"/>
  <c r="K15" i="7" l="1"/>
  <c r="E26" i="8" l="1"/>
  <c r="G26" i="8"/>
  <c r="G27" i="8" l="1"/>
  <c r="K18" i="6"/>
  <c r="K20" i="6" s="1"/>
  <c r="K17" i="7"/>
  <c r="G12" i="10" l="1"/>
  <c r="G14" i="10" s="1"/>
  <c r="G14" i="8" l="1"/>
  <c r="E14" i="8"/>
  <c r="E15" i="8" s="1"/>
  <c r="D14" i="8"/>
  <c r="D15" i="8" s="1"/>
  <c r="G15" i="8" l="1"/>
  <c r="G30" i="8" s="1"/>
  <c r="G29" i="8"/>
  <c r="J20" i="4"/>
  <c r="E23" i="11" l="1"/>
  <c r="E17" i="11"/>
  <c r="G17" i="11" s="1"/>
  <c r="E25" i="11" l="1"/>
  <c r="G21" i="11"/>
  <c r="G20" i="11"/>
  <c r="D23" i="11"/>
  <c r="G23" i="11" s="1"/>
  <c r="C23" i="11"/>
  <c r="C25" i="11" s="1"/>
  <c r="C29" i="11" s="1"/>
  <c r="D27" i="11" s="1"/>
  <c r="D17" i="11"/>
  <c r="D25" i="11" l="1"/>
  <c r="D29" i="11" s="1"/>
  <c r="E27" i="11" s="1"/>
  <c r="G25" i="11" l="1"/>
  <c r="G27" i="11"/>
  <c r="E29" i="11"/>
  <c r="G29" i="11" l="1"/>
  <c r="F27" i="11"/>
  <c r="F29" i="11" s="1"/>
  <c r="J22" i="4"/>
  <c r="H18" i="4"/>
  <c r="E12" i="10" l="1"/>
  <c r="E14" i="10" s="1"/>
  <c r="I15" i="7" l="1"/>
  <c r="I17" i="7" s="1"/>
  <c r="H20" i="4" l="1"/>
  <c r="H22" i="4" s="1"/>
  <c r="G15" i="7"/>
  <c r="G17" i="7" s="1"/>
  <c r="G18" i="6" l="1"/>
  <c r="G20" i="6" s="1"/>
  <c r="E18" i="6"/>
  <c r="I18" i="6" l="1"/>
  <c r="I20" i="6" s="1"/>
  <c r="Y49" i="1" l="1"/>
  <c r="Y32" i="1"/>
  <c r="Y13" i="1"/>
  <c r="W5" i="1" l="1"/>
  <c r="W6" i="1"/>
  <c r="W7" i="1"/>
  <c r="W8" i="1"/>
  <c r="W10" i="1"/>
  <c r="W11" i="1"/>
  <c r="W12" i="1"/>
  <c r="W36" i="1"/>
  <c r="W44" i="1"/>
  <c r="W37" i="1"/>
  <c r="W35" i="1"/>
  <c r="W38" i="1"/>
  <c r="W39" i="1"/>
  <c r="W40" i="1"/>
  <c r="W41" i="1"/>
  <c r="W42" i="1"/>
  <c r="W43" i="1"/>
  <c r="W23" i="1"/>
  <c r="W25" i="1"/>
  <c r="W17" i="1"/>
  <c r="W26" i="1"/>
  <c r="W18" i="1"/>
  <c r="W19" i="1"/>
  <c r="W20" i="1"/>
  <c r="W21" i="1"/>
  <c r="W22" i="1"/>
  <c r="Y51" i="1"/>
  <c r="Y55" i="1" s="1"/>
  <c r="Z49" i="1"/>
  <c r="Z32" i="1" l="1"/>
  <c r="Z51" i="1" s="1"/>
  <c r="Z13" i="1" l="1"/>
  <c r="Z55" i="1" s="1"/>
  <c r="D18" i="4" l="1"/>
  <c r="D20" i="4" s="1"/>
  <c r="D22" i="4" s="1"/>
  <c r="C18" i="4"/>
  <c r="F18" i="4" l="1"/>
  <c r="F20" i="4" s="1"/>
  <c r="F22" i="4" s="1"/>
  <c r="X32" i="1" l="1"/>
  <c r="D18" i="6" l="1"/>
  <c r="D20" i="6" s="1"/>
  <c r="C18" i="6"/>
  <c r="C20" i="6" s="1"/>
  <c r="E15" i="7" l="1"/>
  <c r="E17" i="7" s="1"/>
  <c r="D15" i="7"/>
  <c r="D17" i="7" s="1"/>
  <c r="V49" i="1" l="1"/>
  <c r="V32" i="1"/>
  <c r="V13" i="1"/>
  <c r="T6" i="1" l="1"/>
  <c r="T7" i="1"/>
  <c r="T8" i="1"/>
  <c r="T10" i="1"/>
  <c r="T11" i="1"/>
  <c r="T12" i="1"/>
  <c r="T5" i="1"/>
  <c r="T26" i="1"/>
  <c r="T18" i="1"/>
  <c r="T17" i="1"/>
  <c r="T19" i="1"/>
  <c r="T20" i="1"/>
  <c r="T21" i="1"/>
  <c r="T22" i="1"/>
  <c r="T23" i="1"/>
  <c r="T25" i="1"/>
  <c r="T43" i="1"/>
  <c r="T35" i="1"/>
  <c r="T44" i="1"/>
  <c r="T47" i="1"/>
  <c r="T42" i="1"/>
  <c r="T36" i="1"/>
  <c r="T40" i="1"/>
  <c r="T37" i="1"/>
  <c r="T41" i="1"/>
  <c r="T38" i="1"/>
  <c r="T39" i="1"/>
  <c r="V51" i="1"/>
  <c r="V55" i="1" s="1"/>
  <c r="E20" i="6"/>
  <c r="X49" i="1" l="1"/>
  <c r="X51" i="1" l="1"/>
  <c r="X13" i="1"/>
  <c r="X55" i="1" l="1"/>
  <c r="S49" i="1"/>
  <c r="S32" i="1"/>
  <c r="S13" i="1"/>
  <c r="O32" i="1"/>
  <c r="Q21" i="1"/>
  <c r="Q32" i="1" s="1"/>
  <c r="O49" i="1"/>
  <c r="O13" i="1"/>
  <c r="U32" i="1"/>
  <c r="U49" i="1"/>
  <c r="U13" i="1"/>
  <c r="M32" i="1"/>
  <c r="L20" i="1" s="1"/>
  <c r="M49" i="1"/>
  <c r="L44" i="1" s="1"/>
  <c r="Q38" i="1"/>
  <c r="Q40" i="1"/>
  <c r="Q43" i="1"/>
  <c r="Q45" i="1"/>
  <c r="Q46" i="1"/>
  <c r="Q47" i="1"/>
  <c r="Q13" i="1"/>
  <c r="M13" i="1"/>
  <c r="L11" i="1" s="1"/>
  <c r="K13" i="1"/>
  <c r="J7" i="1" s="1"/>
  <c r="K32" i="1"/>
  <c r="J20" i="1" s="1"/>
  <c r="K49" i="1"/>
  <c r="J44" i="1" s="1"/>
  <c r="I13" i="1"/>
  <c r="H6" i="1" s="1"/>
  <c r="I32" i="1"/>
  <c r="H28" i="1" s="1"/>
  <c r="I49" i="1"/>
  <c r="H42" i="1" s="1"/>
  <c r="G13" i="1"/>
  <c r="F10" i="1" s="1"/>
  <c r="G32" i="1"/>
  <c r="F23" i="1" s="1"/>
  <c r="G49" i="1"/>
  <c r="F40" i="1" s="1"/>
  <c r="E13" i="1"/>
  <c r="D6" i="1" s="1"/>
  <c r="E32" i="1"/>
  <c r="D27" i="1" s="1"/>
  <c r="E49" i="1"/>
  <c r="U50" i="1"/>
  <c r="L42" i="1"/>
  <c r="H39" i="1"/>
  <c r="L30" i="1"/>
  <c r="H27" i="1"/>
  <c r="L23" i="1"/>
  <c r="H23" i="1"/>
  <c r="L21" i="1"/>
  <c r="H21" i="1"/>
  <c r="L12" i="1"/>
  <c r="H10" i="1"/>
  <c r="F7" i="1"/>
  <c r="R6" i="1" l="1"/>
  <c r="R5" i="1"/>
  <c r="R12" i="1"/>
  <c r="R10" i="1"/>
  <c r="R8" i="1"/>
  <c r="R7" i="1"/>
  <c r="R20" i="1"/>
  <c r="R17" i="1"/>
  <c r="R26" i="1"/>
  <c r="R19" i="1"/>
  <c r="R18" i="1"/>
  <c r="R38" i="1"/>
  <c r="R36" i="1"/>
  <c r="R44" i="1"/>
  <c r="R43" i="1"/>
  <c r="R39" i="1"/>
  <c r="R35" i="1"/>
  <c r="R42" i="1"/>
  <c r="R41" i="1"/>
  <c r="R40" i="1"/>
  <c r="H36" i="1"/>
  <c r="H37" i="1"/>
  <c r="H46" i="1"/>
  <c r="L6" i="1"/>
  <c r="F22" i="1"/>
  <c r="L7" i="1"/>
  <c r="D19" i="1"/>
  <c r="D8" i="1"/>
  <c r="L10" i="1"/>
  <c r="J48" i="1"/>
  <c r="D5" i="1"/>
  <c r="D12" i="1"/>
  <c r="J6" i="1"/>
  <c r="D30" i="1"/>
  <c r="F44" i="1"/>
  <c r="F11" i="1"/>
  <c r="F46" i="1"/>
  <c r="F39" i="1"/>
  <c r="F12" i="1"/>
  <c r="H40" i="1"/>
  <c r="F5" i="1"/>
  <c r="F35" i="1"/>
  <c r="J12" i="1"/>
  <c r="F8" i="1"/>
  <c r="H41" i="1"/>
  <c r="F6" i="1"/>
  <c r="J10" i="1"/>
  <c r="H35" i="1"/>
  <c r="L43" i="1"/>
  <c r="F20" i="1"/>
  <c r="F18" i="1"/>
  <c r="F27" i="1"/>
  <c r="L19" i="1"/>
  <c r="H12" i="1"/>
  <c r="H8" i="1"/>
  <c r="D11" i="1"/>
  <c r="D20" i="1"/>
  <c r="D25" i="1"/>
  <c r="J35" i="1"/>
  <c r="J40" i="1"/>
  <c r="J42" i="1"/>
  <c r="H5" i="1"/>
  <c r="D7" i="1"/>
  <c r="J8" i="1"/>
  <c r="F36" i="1"/>
  <c r="J46" i="1"/>
  <c r="J41" i="1"/>
  <c r="J5" i="1"/>
  <c r="L8" i="1"/>
  <c r="H11" i="1"/>
  <c r="D16" i="1"/>
  <c r="F48" i="1"/>
  <c r="J39" i="1"/>
  <c r="L5" i="1"/>
  <c r="H7" i="1"/>
  <c r="D10" i="1"/>
  <c r="J11" i="1"/>
  <c r="F16" i="1"/>
  <c r="F29" i="1"/>
  <c r="F43" i="1"/>
  <c r="Q49" i="1"/>
  <c r="Q51" i="1" s="1"/>
  <c r="Q55" i="1" s="1"/>
  <c r="J36" i="1"/>
  <c r="D17" i="1"/>
  <c r="F30" i="1"/>
  <c r="J37" i="1"/>
  <c r="H43" i="1"/>
  <c r="F19" i="1"/>
  <c r="D22" i="1"/>
  <c r="F28" i="1"/>
  <c r="G51" i="1"/>
  <c r="G55" i="1" s="1"/>
  <c r="F17" i="1"/>
  <c r="D21" i="1"/>
  <c r="F26" i="1"/>
  <c r="D26" i="1"/>
  <c r="H29" i="1"/>
  <c r="H19" i="1"/>
  <c r="E51" i="1"/>
  <c r="E55" i="1" s="1"/>
  <c r="I51" i="1"/>
  <c r="H17" i="1"/>
  <c r="D23" i="1"/>
  <c r="D28" i="1"/>
  <c r="H20" i="1"/>
  <c r="H18" i="1"/>
  <c r="O51" i="1"/>
  <c r="O55" i="1" s="1"/>
  <c r="L37" i="1"/>
  <c r="L40" i="1"/>
  <c r="M51" i="1"/>
  <c r="M55" i="1" s="1"/>
  <c r="J38" i="1"/>
  <c r="L35" i="1"/>
  <c r="F38" i="1"/>
  <c r="F41" i="1"/>
  <c r="J43" i="1"/>
  <c r="L46" i="1"/>
  <c r="L41" i="1"/>
  <c r="H48" i="1"/>
  <c r="L36" i="1"/>
  <c r="L39" i="1"/>
  <c r="F42" i="1"/>
  <c r="H44" i="1"/>
  <c r="L48" i="1"/>
  <c r="F37" i="1"/>
  <c r="S51" i="1"/>
  <c r="J21" i="1"/>
  <c r="J17" i="1"/>
  <c r="J22" i="1"/>
  <c r="L17" i="1"/>
  <c r="J26" i="1"/>
  <c r="J28" i="1"/>
  <c r="K51" i="1"/>
  <c r="K55" i="1" s="1"/>
  <c r="D18" i="1"/>
  <c r="J19" i="1"/>
  <c r="F21" i="1"/>
  <c r="L28" i="1"/>
  <c r="U51" i="1"/>
  <c r="U55" i="1" s="1"/>
  <c r="J27" i="1"/>
  <c r="J18" i="1"/>
  <c r="J29" i="1"/>
  <c r="L18" i="1"/>
  <c r="L29" i="1"/>
  <c r="J23" i="1"/>
  <c r="S55" i="1" l="1"/>
  <c r="R37" i="1"/>
  <c r="L38" i="1"/>
  <c r="H38" i="1"/>
  <c r="I55" i="1"/>
</calcChain>
</file>

<file path=xl/sharedStrings.xml><?xml version="1.0" encoding="utf-8"?>
<sst xmlns="http://schemas.openxmlformats.org/spreadsheetml/2006/main" count="289" uniqueCount="233">
  <si>
    <t>Revenue</t>
  </si>
  <si>
    <t>Membership Revenue</t>
  </si>
  <si>
    <t>Associate Member</t>
  </si>
  <si>
    <t>Store Bag Program</t>
  </si>
  <si>
    <t>Business Development</t>
  </si>
  <si>
    <t>Gold Standards Committee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</si>
  <si>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</si>
  <si>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</si>
  <si>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</si>
  <si>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</si>
  <si>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</si>
  <si>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</si>
  <si>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Board of Directors' Expenses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</si>
  <si>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</si>
  <si>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</si>
  <si>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</si>
  <si>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</si>
  <si>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</si>
  <si>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</si>
  <si>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</si>
  <si>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</si>
  <si>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</si>
  <si>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</si>
  <si>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</si>
  <si>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</si>
  <si>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</si>
  <si>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</si>
  <si>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</si>
  <si>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</si>
  <si>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</si>
  <si>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</si>
  <si>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</si>
  <si>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</si>
  <si>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</si>
  <si>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Convention Committee</t>
  </si>
  <si>
    <t>Supplier Committee</t>
  </si>
  <si>
    <t>Supplier Member</t>
  </si>
  <si>
    <t>Operator Member</t>
  </si>
  <si>
    <t>Jan/10- Dec/10</t>
  </si>
  <si>
    <t>2010
BUDGET</t>
  </si>
  <si>
    <t>2011
BUDGET</t>
  </si>
  <si>
    <t>FDFA Connect (Buyers Guide)</t>
  </si>
  <si>
    <t>2010
ACTUAL</t>
  </si>
  <si>
    <t xml:space="preserve">Strategic Planning/Review </t>
  </si>
  <si>
    <t>25th Anniversary Allowance</t>
  </si>
  <si>
    <t>2012
BUDGET</t>
  </si>
  <si>
    <t>2013
BUDGET</t>
  </si>
  <si>
    <t>2014
BUDGET</t>
  </si>
  <si>
    <t>Jan- Dec</t>
  </si>
  <si>
    <t>Program Expenses</t>
  </si>
  <si>
    <t>Contingency Expense</t>
  </si>
  <si>
    <t>Jan-Dec</t>
  </si>
  <si>
    <t>2011
ACTUAL</t>
  </si>
  <si>
    <t>2012
ACTUAL</t>
  </si>
  <si>
    <t>2013
ACTUAL</t>
  </si>
  <si>
    <t>Summit/Semi-Annual Meeting</t>
  </si>
  <si>
    <t>National Marketing Program</t>
  </si>
  <si>
    <t xml:space="preserve"> Dues &amp; Subscriptions</t>
  </si>
  <si>
    <t>Retail Council of Canada</t>
  </si>
  <si>
    <t>Canadian Chamber of Commerce</t>
  </si>
  <si>
    <t>Adobe Connect (webinars)</t>
  </si>
  <si>
    <t>Tourism Industry Association Canada</t>
  </si>
  <si>
    <t>Industry Media/Website Domain Subscriptions</t>
  </si>
  <si>
    <t>Intuit Canada (quickbooks)</t>
  </si>
  <si>
    <t>2015
BUDGET</t>
  </si>
  <si>
    <t>Expense Summary</t>
  </si>
  <si>
    <t>Annual Budget</t>
  </si>
  <si>
    <t>Teleconferences</t>
  </si>
  <si>
    <t>Live Meeting January</t>
  </si>
  <si>
    <t>Corporate Photos</t>
  </si>
  <si>
    <t>2013
Actual</t>
  </si>
  <si>
    <t>2014
Actual</t>
  </si>
  <si>
    <t>Board of Directors</t>
  </si>
  <si>
    <t>Press Releases</t>
  </si>
  <si>
    <t>Government Relations</t>
  </si>
  <si>
    <t>Certification Program</t>
  </si>
  <si>
    <t>Statistics Canada</t>
  </si>
  <si>
    <t>Impact Public Affairs Membership</t>
  </si>
  <si>
    <t>*Program Expenses Sep. 2014 through Aug. 2015</t>
  </si>
  <si>
    <t>Annual until Dec.2015</t>
  </si>
  <si>
    <t>Development of Overall Strategy</t>
  </si>
  <si>
    <t>Style Guide Composition &amp; Rollout (webinars)</t>
  </si>
  <si>
    <t xml:space="preserve">Website Redesign </t>
  </si>
  <si>
    <t>Operator Portal</t>
  </si>
  <si>
    <t>Royalty Free Images</t>
  </si>
  <si>
    <t>World Duty Free Membership (€5000)</t>
  </si>
  <si>
    <t>Surplus Deficit</t>
  </si>
  <si>
    <t>Total Program Expense</t>
  </si>
  <si>
    <t>FDFA Admin/Meetings, Travel, Misc</t>
  </si>
  <si>
    <t>Total Marketing Expense (including FDFA admin costs)</t>
  </si>
  <si>
    <t>Annual Budget for Marketing Program (including FDFA admin costs)</t>
  </si>
  <si>
    <t>8 months
Jan-Aug 2015</t>
  </si>
  <si>
    <t>Sep-Dec2014</t>
  </si>
  <si>
    <t>Lobbyist (TSA) Tobacco</t>
  </si>
  <si>
    <t>2016 BUDGET</t>
  </si>
  <si>
    <t>SharePoint/Office 365</t>
  </si>
  <si>
    <t xml:space="preserve">2015 Budget </t>
  </si>
  <si>
    <t>2015
Actual</t>
  </si>
  <si>
    <t>2015
Budget</t>
  </si>
  <si>
    <t>2015 Actual</t>
  </si>
  <si>
    <t>Live Meeting Convention &amp; Board Dinner</t>
  </si>
  <si>
    <t xml:space="preserve">Website Maintenance </t>
  </si>
  <si>
    <t>Analytics and Reporting</t>
  </si>
  <si>
    <t xml:space="preserve">Account Management </t>
  </si>
  <si>
    <t xml:space="preserve">Summer Campaign 2015 </t>
  </si>
  <si>
    <t>Notes</t>
  </si>
  <si>
    <t>2016 Budget</t>
  </si>
  <si>
    <t>2015 
Actual</t>
  </si>
  <si>
    <t>Month</t>
  </si>
  <si>
    <t>Duration</t>
  </si>
  <si>
    <t>2 nights</t>
  </si>
  <si>
    <t>L. Karson Travel to IAADFS</t>
  </si>
  <si>
    <t>Lobbyist (TSA) Road TRIP</t>
  </si>
  <si>
    <t>RCC Hotel at FDFA Convention</t>
  </si>
  <si>
    <t>L. Karson Duty Free Store Visit (TBD)</t>
  </si>
  <si>
    <t>FDFA Travel Schedule &amp; Budget</t>
  </si>
  <si>
    <t>2016
Budget</t>
  </si>
  <si>
    <t>Travel/Entertainment Expense</t>
  </si>
  <si>
    <t>Actual</t>
  </si>
  <si>
    <t>Surplus/Deficit</t>
  </si>
  <si>
    <t>Marketing Budget Sep. 1/4 - Aug. 31/15</t>
  </si>
  <si>
    <t>P &amp; L Forecast</t>
  </si>
  <si>
    <t>change</t>
  </si>
  <si>
    <t>Revenues:</t>
  </si>
  <si>
    <t xml:space="preserve">Operator Memberships </t>
  </si>
  <si>
    <t>Supplier Memberships</t>
  </si>
  <si>
    <t>Associate Memberships</t>
  </si>
  <si>
    <t>FDFA Connect</t>
  </si>
  <si>
    <t>Other</t>
  </si>
  <si>
    <t>Expenses:</t>
  </si>
  <si>
    <t xml:space="preserve">Program Expenses </t>
  </si>
  <si>
    <t>Current Year Surplus (Deficit)</t>
  </si>
  <si>
    <t>Surplus, Start of Year</t>
  </si>
  <si>
    <t>Surplus, End of Year</t>
  </si>
  <si>
    <t>Economic Impact Report - Road TRIP</t>
  </si>
  <si>
    <t>Surplus/ (Deficit)</t>
  </si>
  <si>
    <t>Linkedin/Survey Monkey/Drop Box subscriptions</t>
  </si>
  <si>
    <t>un-audited</t>
  </si>
  <si>
    <t>(details for some expense lines are on following page-tabs)</t>
  </si>
  <si>
    <t>Expense Summary (General GR)</t>
  </si>
  <si>
    <t>Total Expense (General GR)</t>
  </si>
  <si>
    <t>2016 
Actual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</si>
  <si>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</si>
  <si>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</si>
  <si>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</si>
  <si>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</si>
  <si>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</si>
  <si>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</si>
  <si>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</si>
  <si>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</si>
  <si>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</si>
  <si>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</si>
  <si>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</si>
  <si>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</si>
  <si>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</si>
  <si>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Employee Performance reviews</t>
  </si>
  <si>
    <t>paid in Euros</t>
  </si>
  <si>
    <t xml:space="preserve">2016 Actual </t>
  </si>
  <si>
    <t>2017 Budget</t>
  </si>
  <si>
    <t>2016 Actual</t>
  </si>
  <si>
    <t>Resource books, Gifts, Events, fees</t>
  </si>
  <si>
    <t>Legal (conflict of interest/BOD resignations)</t>
  </si>
  <si>
    <t>MP/CBSA Meetings (BOD travel etc.) &amp; Events</t>
  </si>
  <si>
    <t>Board Approved Budget Addition</t>
  </si>
  <si>
    <t xml:space="preserve">Admin/Telecon./Translation/Graphics, </t>
  </si>
  <si>
    <t>March</t>
  </si>
  <si>
    <t>Sept.</t>
  </si>
  <si>
    <t>various</t>
  </si>
  <si>
    <t>Misc.  events, taxi</t>
  </si>
  <si>
    <t>Convention (Net)</t>
  </si>
  <si>
    <t>2016
Actual</t>
  </si>
  <si>
    <t>2017   BUDGET NOTES</t>
  </si>
  <si>
    <t>4 nights</t>
  </si>
  <si>
    <t>Live Meeting Semi/Summit</t>
  </si>
  <si>
    <t>includes Phase 2 of new FDFA website</t>
  </si>
  <si>
    <t>Budget</t>
  </si>
  <si>
    <t>FDFA FINANCIAL FORECAST  2015 - 2017</t>
  </si>
  <si>
    <t>2016 Review (CBSA)</t>
  </si>
  <si>
    <t>details separate page</t>
  </si>
  <si>
    <t>see details on separate page</t>
  </si>
  <si>
    <t>decreased by $400 based on reduced bag orders for 2017</t>
  </si>
  <si>
    <t>Revenue:</t>
  </si>
  <si>
    <t>*Operator Registrations (20 x $100 per)</t>
  </si>
  <si>
    <t>Total</t>
  </si>
  <si>
    <t>FDFA Staff Travel/Hotel</t>
  </si>
  <si>
    <t>1 points flight value of $375</t>
  </si>
  <si>
    <t>RCC Store registration (25 registrations)</t>
  </si>
  <si>
    <t>Misc., binders</t>
  </si>
  <si>
    <t xml:space="preserve">estimated minimum to keep website maintained </t>
  </si>
  <si>
    <t>updated based on semi-annul detailed budget</t>
  </si>
  <si>
    <t>1 night hotel, lunch mtg. and dinner w CBSA</t>
  </si>
  <si>
    <t>travel for live mtg.</t>
  </si>
  <si>
    <t>final budget tbc - see separate tab</t>
  </si>
  <si>
    <t>BOD liability and general business coverage</t>
  </si>
  <si>
    <t>bank fees and cc discounts</t>
  </si>
  <si>
    <t>Travel Stats are now self-serve, no fees</t>
  </si>
  <si>
    <t xml:space="preserve">Annual Budget 2017 </t>
  </si>
  <si>
    <t>Semi-Annual Conference</t>
  </si>
  <si>
    <t>Tues. breakfast/lunch included with RCC registration</t>
  </si>
  <si>
    <t>To/from hotel and RCC show</t>
  </si>
  <si>
    <t xml:space="preserve">Ops Meals </t>
  </si>
  <si>
    <t>Operator Mtg  -  A/V, room rental</t>
  </si>
  <si>
    <t>Speakers</t>
  </si>
  <si>
    <t>2017 Notes</t>
  </si>
  <si>
    <t xml:space="preserve">Sponsor </t>
  </si>
  <si>
    <t xml:space="preserve">Shuttle Transportation </t>
  </si>
  <si>
    <t>Net Expense</t>
  </si>
  <si>
    <t>USD exchange</t>
  </si>
  <si>
    <t>One store dropped down into a lower threshold (does not include PBDF/Peninsula)</t>
  </si>
  <si>
    <t>Convention (net)</t>
  </si>
  <si>
    <t>estimated - 2017 program pending strat.conv.review outcome</t>
  </si>
  <si>
    <t xml:space="preserve">new board resource books </t>
  </si>
  <si>
    <t>to be confirmed by GR Committee</t>
  </si>
  <si>
    <t>Mtgs with governement, events</t>
  </si>
  <si>
    <t xml:space="preserve"> suport for 2017, pending approval</t>
  </si>
  <si>
    <t>depends on GR intiatives for 2017</t>
  </si>
  <si>
    <t>$500 USD</t>
  </si>
  <si>
    <t>Meetings (Supplier, Stakeholders)</t>
  </si>
  <si>
    <t>Golf Tournament - QC/ON</t>
  </si>
  <si>
    <t>Semi-Annual (Bus/Prof/Dev.)</t>
  </si>
  <si>
    <t>IT support, courier, fax subscription, office storage, office supplies, new laptop</t>
  </si>
  <si>
    <t>lease commitment until Dec. 31/2018</t>
  </si>
  <si>
    <t>2017 YTD</t>
  </si>
  <si>
    <t>1 night hotel &amp; dinner mtg.</t>
  </si>
  <si>
    <t>Store Bag Program (net)</t>
  </si>
  <si>
    <t xml:space="preserve">Interest &amp; Misc. Income </t>
  </si>
  <si>
    <t>2015 ACTUAL</t>
  </si>
  <si>
    <t>2014 ACTUAL</t>
  </si>
  <si>
    <t>Updated Bylaws (board composition), legal review for annual audit</t>
  </si>
  <si>
    <t>Estimating 16 operators attending</t>
  </si>
  <si>
    <t>NOTE - with no marketing program, 2017 is showing a surplus of $41k, however should the Board/GR cmte. decide to reallocate the $100k (previously budgeted for marketing), it would significantly affect the bottom line</t>
  </si>
  <si>
    <t>2016 
ACTUAL (unaudited)</t>
  </si>
  <si>
    <t>2017 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</si>
</sst>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[Red]\-#,##0.00\ "/>
    <numFmt numFmtId="167" formatCode="#,##0_ ;[Red]\-#,##0\ "/>
    <numFmt numFmtId="168" formatCode="_(* #,##0_);_(* \(#,##0\);_(* &quot;-&quot;??_);_(@_)"/>
    <numFmt numFmtId="169" formatCode="_-* #,##0_-;\-* #,##0_-;_-* &quot;-&quot;??_-;_-@_-"/>
    <numFmt numFmtId="170" formatCode="&quot;$&quot;#,##0"/>
    <numFmt numFmtId="171" formatCode="_(&quot;$&quot;* #,##0.00_);_(&quot;$&quot;* \(#,##0.00\);_(&quot;$&quot;* &quot;-&quot;??_);_(@_)"/>
  </numFmts>
  <fonts count="3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</cellStyleXfs>
  <cellXfs count="428">
    <xf numFmtId="0" fontId="0" fillId="0" borderId="0" xfId="0"/>
    <xf numFmtId="0" fontId="4" fillId="0" borderId="0" xfId="0" applyFont="1"/>
    <xf numFmtId="0" fontId="6" fillId="0" borderId="0" xfId="0" applyFont="1"/>
    <xf numFmtId="10" fontId="3" fillId="0" borderId="0" xfId="0" applyNumberFormat="1" applyFont="1"/>
    <xf numFmtId="10" fontId="8" fillId="0" borderId="0" xfId="0" applyNumberFormat="1" applyFont="1" applyFill="1"/>
    <xf numFmtId="0" fontId="8" fillId="0" borderId="0" xfId="0" applyFont="1" applyAlignment="1">
      <alignment wrapText="1"/>
    </xf>
    <xf numFmtId="10" fontId="3" fillId="0" borderId="1" xfId="1" applyNumberFormat="1" applyFont="1" applyFill="1" applyBorder="1"/>
    <xf numFmtId="0" fontId="3" fillId="0" borderId="0" xfId="0" applyFont="1"/>
    <xf numFmtId="10" fontId="3" fillId="0" borderId="2" xfId="1" applyNumberFormat="1" applyFont="1" applyFill="1" applyBorder="1"/>
    <xf numFmtId="0" fontId="2" fillId="0" borderId="0" xfId="0" applyFont="1" applyFill="1"/>
    <xf numFmtId="41" fontId="7" fillId="0" borderId="0" xfId="0" applyNumberFormat="1" applyFont="1" applyFill="1"/>
    <xf numFmtId="41" fontId="7" fillId="0" borderId="0" xfId="1" applyNumberFormat="1" applyFont="1" applyFill="1"/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/>
    <xf numFmtId="0" fontId="6" fillId="0" borderId="0" xfId="0" applyFont="1" applyBorder="1"/>
    <xf numFmtId="10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6" fillId="0" borderId="0" xfId="1" applyNumberFormat="1" applyFont="1" applyFill="1"/>
    <xf numFmtId="167" fontId="4" fillId="0" borderId="2" xfId="1" applyNumberFormat="1" applyFont="1" applyFill="1" applyBorder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10" fontId="3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2" fillId="0" borderId="1" xfId="1" applyNumberFormat="1" applyFont="1" applyFill="1" applyBorder="1"/>
    <xf numFmtId="165" fontId="12" fillId="0" borderId="0" xfId="1" applyNumberFormat="1" applyFont="1" applyFill="1" applyBorder="1"/>
    <xf numFmtId="165" fontId="12" fillId="0" borderId="2" xfId="1" applyNumberFormat="1" applyFont="1" applyFill="1" applyBorder="1"/>
    <xf numFmtId="0" fontId="11" fillId="0" borderId="0" xfId="0" applyFont="1"/>
    <xf numFmtId="0" fontId="7" fillId="0" borderId="0" xfId="0" applyFont="1" applyFill="1" applyAlignment="1">
      <alignment horizontal="center" wrapText="1"/>
    </xf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0" fontId="10" fillId="0" borderId="0" xfId="0" applyFont="1" applyBorder="1"/>
    <xf numFmtId="10" fontId="9" fillId="0" borderId="0" xfId="0" applyNumberFormat="1" applyFont="1" applyBorder="1"/>
    <xf numFmtId="165" fontId="9" fillId="0" borderId="0" xfId="1" applyNumberFormat="1" applyFont="1" applyFill="1" applyBorder="1"/>
    <xf numFmtId="165" fontId="12" fillId="0" borderId="0" xfId="0" applyNumberFormat="1" applyFont="1" applyBorder="1"/>
    <xf numFmtId="0" fontId="10" fillId="0" borderId="0" xfId="0" applyFont="1"/>
    <xf numFmtId="10" fontId="9" fillId="0" borderId="2" xfId="1" applyNumberFormat="1" applyFont="1" applyFill="1" applyBorder="1"/>
    <xf numFmtId="165" fontId="9" fillId="0" borderId="2" xfId="1" applyNumberFormat="1" applyFont="1" applyFill="1" applyBorder="1"/>
    <xf numFmtId="165" fontId="12" fillId="0" borderId="2" xfId="0" applyNumberFormat="1" applyFont="1" applyBorder="1"/>
    <xf numFmtId="41" fontId="4" fillId="0" borderId="2" xfId="1" applyNumberFormat="1" applyFont="1" applyFill="1" applyBorder="1"/>
    <xf numFmtId="41" fontId="3" fillId="0" borderId="0" xfId="1" applyNumberFormat="1" applyFont="1" applyFill="1" applyBorder="1"/>
    <xf numFmtId="41" fontId="4" fillId="0" borderId="0" xfId="0" applyNumberFormat="1" applyFont="1" applyFill="1"/>
    <xf numFmtId="41" fontId="2" fillId="0" borderId="0" xfId="0" applyNumberFormat="1" applyFont="1" applyFill="1"/>
    <xf numFmtId="41" fontId="6" fillId="0" borderId="0" xfId="1" applyNumberFormat="1" applyFont="1" applyFill="1" applyBorder="1" applyAlignment="1">
      <alignment horizontal="right"/>
    </xf>
    <xf numFmtId="0" fontId="3" fillId="0" borderId="1" xfId="0" applyFont="1" applyBorder="1"/>
    <xf numFmtId="0" fontId="6" fillId="0" borderId="0" xfId="0" applyFont="1" applyAlignment="1">
      <alignment vertical="center"/>
    </xf>
    <xf numFmtId="168" fontId="4" fillId="0" borderId="1" xfId="1" applyNumberFormat="1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4" fillId="0" borderId="0" xfId="0" applyNumberFormat="1" applyFont="1"/>
    <xf numFmtId="49" fontId="13" fillId="0" borderId="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168" fontId="4" fillId="0" borderId="0" xfId="1" applyNumberFormat="1" applyFont="1" applyBorder="1"/>
    <xf numFmtId="168" fontId="4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3" fontId="1" fillId="0" borderId="0" xfId="0" applyNumberFormat="1" applyFont="1"/>
    <xf numFmtId="41" fontId="0" fillId="0" borderId="0" xfId="0" applyNumberFormat="1"/>
    <xf numFmtId="41" fontId="1" fillId="0" borderId="0" xfId="0" applyNumberFormat="1" applyFont="1"/>
    <xf numFmtId="168" fontId="1" fillId="0" borderId="0" xfId="1" applyNumberFormat="1" applyFont="1" applyFill="1" applyBorder="1"/>
    <xf numFmtId="15" fontId="1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41" fontId="17" fillId="0" borderId="1" xfId="0" applyNumberFormat="1" applyFont="1" applyBorder="1"/>
    <xf numFmtId="0" fontId="0" fillId="0" borderId="1" xfId="0" applyBorder="1"/>
    <xf numFmtId="49" fontId="13" fillId="0" borderId="0" xfId="0" applyNumberFormat="1" applyFont="1" applyBorder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6" fillId="0" borderId="0" xfId="0" applyFont="1"/>
    <xf numFmtId="3" fontId="19" fillId="0" borderId="0" xfId="0" applyNumberFormat="1" applyFont="1"/>
    <xf numFmtId="0" fontId="1" fillId="0" borderId="0" xfId="0" applyFont="1" applyAlignment="1">
      <alignment wrapText="1"/>
    </xf>
    <xf numFmtId="41" fontId="0" fillId="0" borderId="0" xfId="0" applyNumberFormat="1" applyBorder="1"/>
    <xf numFmtId="0" fontId="1" fillId="0" borderId="4" xfId="0" applyFont="1" applyBorder="1"/>
    <xf numFmtId="0" fontId="4" fillId="0" borderId="4" xfId="0" applyFont="1" applyBorder="1"/>
    <xf numFmtId="41" fontId="4" fillId="0" borderId="4" xfId="0" applyNumberFormat="1" applyFont="1" applyBorder="1"/>
    <xf numFmtId="41" fontId="1" fillId="0" borderId="0" xfId="0" applyNumberFormat="1" applyFont="1" applyAlignment="1">
      <alignment vertical="center"/>
    </xf>
    <xf numFmtId="0" fontId="9" fillId="0" borderId="0" xfId="0" applyFont="1"/>
    <xf numFmtId="168" fontId="1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41" fontId="1" fillId="0" borderId="0" xfId="0" applyNumberFormat="1" applyFont="1" applyFill="1"/>
    <xf numFmtId="0" fontId="18" fillId="0" borderId="0" xfId="0" applyFont="1" applyAlignment="1">
      <alignment vertical="center"/>
    </xf>
    <xf numFmtId="169" fontId="18" fillId="0" borderId="0" xfId="1" applyNumberFormat="1" applyFont="1"/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9" fontId="0" fillId="0" borderId="0" xfId="1" applyNumberFormat="1" applyFont="1"/>
    <xf numFmtId="0" fontId="0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169" fontId="16" fillId="0" borderId="0" xfId="1" applyNumberFormat="1" applyFont="1"/>
    <xf numFmtId="3" fontId="1" fillId="0" borderId="1" xfId="0" applyNumberFormat="1" applyFont="1" applyBorder="1"/>
    <xf numFmtId="3" fontId="1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41" fontId="4" fillId="0" borderId="4" xfId="0" applyNumberFormat="1" applyFont="1" applyFill="1" applyBorder="1"/>
    <xf numFmtId="169" fontId="16" fillId="0" borderId="1" xfId="1" applyNumberFormat="1" applyFont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8" fontId="4" fillId="0" borderId="4" xfId="1" applyNumberFormat="1" applyFont="1" applyBorder="1"/>
    <xf numFmtId="0" fontId="1" fillId="2" borderId="0" xfId="0" applyFont="1" applyFill="1" applyAlignment="1">
      <alignment horizontal="center" wrapText="1"/>
    </xf>
    <xf numFmtId="168" fontId="1" fillId="2" borderId="0" xfId="1" applyNumberFormat="1" applyFont="1" applyFill="1"/>
    <xf numFmtId="3" fontId="1" fillId="2" borderId="0" xfId="0" applyNumberFormat="1" applyFont="1" applyFill="1"/>
    <xf numFmtId="168" fontId="4" fillId="2" borderId="0" xfId="1" applyNumberFormat="1" applyFont="1" applyFill="1"/>
    <xf numFmtId="3" fontId="1" fillId="2" borderId="0" xfId="1" applyNumberFormat="1" applyFont="1" applyFill="1"/>
    <xf numFmtId="3" fontId="4" fillId="2" borderId="0" xfId="0" applyNumberFormat="1" applyFont="1" applyFill="1"/>
    <xf numFmtId="0" fontId="1" fillId="0" borderId="0" xfId="0" applyFont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/>
    <xf numFmtId="41" fontId="1" fillId="0" borderId="0" xfId="0" applyNumberFormat="1" applyFont="1" applyFill="1" applyAlignment="1"/>
    <xf numFmtId="168" fontId="4" fillId="0" borderId="0" xfId="1" applyNumberFormat="1" applyFont="1"/>
    <xf numFmtId="169" fontId="16" fillId="0" borderId="1" xfId="0" applyNumberFormat="1" applyFont="1" applyBorder="1" applyAlignment="1">
      <alignment horizontal="center"/>
    </xf>
    <xf numFmtId="169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169" fontId="0" fillId="0" borderId="0" xfId="0" applyNumberFormat="1" applyFill="1"/>
    <xf numFmtId="169" fontId="16" fillId="0" borderId="1" xfId="0" applyNumberFormat="1" applyFont="1" applyFill="1" applyBorder="1"/>
    <xf numFmtId="169" fontId="4" fillId="0" borderId="4" xfId="0" applyNumberFormat="1" applyFont="1" applyFill="1" applyBorder="1"/>
    <xf numFmtId="168" fontId="0" fillId="2" borderId="0" xfId="1" applyNumberFormat="1" applyFont="1" applyFill="1"/>
    <xf numFmtId="168" fontId="4" fillId="2" borderId="4" xfId="1" applyNumberFormat="1" applyFont="1" applyFill="1" applyBorder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0" fillId="0" borderId="0" xfId="1" applyNumberFormat="1" applyFont="1" applyFill="1"/>
    <xf numFmtId="169" fontId="3" fillId="0" borderId="0" xfId="0" applyNumberFormat="1" applyFont="1"/>
    <xf numFmtId="0" fontId="4" fillId="0" borderId="3" xfId="0" applyFont="1" applyFill="1" applyBorder="1" applyAlignment="1">
      <alignment horizontal="center" vertical="center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0" xfId="1" applyNumberFormat="1" applyFont="1" applyFill="1" applyBorder="1"/>
    <xf numFmtId="41" fontId="14" fillId="0" borderId="0" xfId="1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3" fillId="0" borderId="4" xfId="0" applyNumberFormat="1" applyFont="1" applyFill="1" applyBorder="1"/>
    <xf numFmtId="0" fontId="0" fillId="0" borderId="0" xfId="0" applyBorder="1"/>
    <xf numFmtId="0" fontId="2" fillId="0" borderId="3" xfId="0" applyFont="1" applyBorder="1" applyAlignment="1">
      <alignment horizontal="left" vertical="center"/>
    </xf>
    <xf numFmtId="0" fontId="7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1" fontId="0" fillId="0" borderId="0" xfId="0" applyNumberFormat="1" applyFill="1" applyBorder="1"/>
    <xf numFmtId="0" fontId="16" fillId="0" borderId="4" xfId="0" applyFont="1" applyBorder="1"/>
    <xf numFmtId="0" fontId="1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9" fontId="4" fillId="0" borderId="0" xfId="0" applyNumberFormat="1" applyFont="1" applyBorder="1"/>
    <xf numFmtId="169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169" fontId="1" fillId="0" borderId="1" xfId="0" applyNumberFormat="1" applyFont="1" applyBorder="1"/>
    <xf numFmtId="16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8" fontId="1" fillId="0" borderId="1" xfId="1" applyNumberFormat="1" applyFont="1" applyBorder="1"/>
    <xf numFmtId="41" fontId="2" fillId="0" borderId="3" xfId="1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1" fontId="1" fillId="0" borderId="1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0" fontId="0" fillId="0" borderId="0" xfId="0" applyNumberFormat="1" applyFill="1"/>
    <xf numFmtId="170" fontId="4" fillId="0" borderId="0" xfId="0" applyNumberFormat="1" applyFont="1"/>
    <xf numFmtId="170" fontId="4" fillId="0" borderId="0" xfId="0" applyNumberFormat="1" applyFont="1" applyFill="1"/>
    <xf numFmtId="170" fontId="4" fillId="0" borderId="5" xfId="0" applyNumberFormat="1" applyFont="1" applyBorder="1"/>
    <xf numFmtId="170" fontId="4" fillId="0" borderId="5" xfId="0" applyNumberFormat="1" applyFont="1" applyFill="1" applyBorder="1"/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0" fontId="24" fillId="0" borderId="0" xfId="0" applyFont="1" applyAlignment="1">
      <alignment horizontal="center"/>
    </xf>
    <xf numFmtId="0" fontId="25" fillId="0" borderId="0" xfId="0" applyFont="1" applyBorder="1"/>
    <xf numFmtId="10" fontId="24" fillId="0" borderId="0" xfId="0" applyNumberFormat="1" applyFont="1" applyBorder="1" applyAlignment="1">
      <alignment horizontal="center"/>
    </xf>
    <xf numFmtId="10" fontId="24" fillId="0" borderId="3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9" fontId="25" fillId="0" borderId="0" xfId="2" applyFont="1" applyBorder="1"/>
    <xf numFmtId="170" fontId="25" fillId="0" borderId="0" xfId="0" applyNumberFormat="1" applyFont="1" applyBorder="1"/>
    <xf numFmtId="0" fontId="25" fillId="0" borderId="0" xfId="0" applyFont="1"/>
    <xf numFmtId="41" fontId="17" fillId="0" borderId="0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168" fontId="20" fillId="0" borderId="0" xfId="1" applyNumberFormat="1" applyFont="1" applyFill="1"/>
    <xf numFmtId="168" fontId="4" fillId="0" borderId="4" xfId="1" applyNumberFormat="1" applyFont="1" applyFill="1" applyBorder="1"/>
    <xf numFmtId="41" fontId="17" fillId="0" borderId="0" xfId="0" applyNumberFormat="1" applyFont="1" applyFill="1" applyBorder="1"/>
    <xf numFmtId="41" fontId="1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4" xfId="0" applyBorder="1"/>
    <xf numFmtId="168" fontId="1" fillId="0" borderId="1" xfId="1" applyNumberFormat="1" applyFont="1" applyFill="1" applyBorder="1"/>
    <xf numFmtId="168" fontId="0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2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 indent="1"/>
    </xf>
    <xf numFmtId="0" fontId="4" fillId="0" borderId="4" xfId="0" applyFont="1" applyFill="1" applyBorder="1"/>
    <xf numFmtId="41" fontId="0" fillId="0" borderId="4" xfId="0" applyNumberFormat="1" applyFill="1" applyBorder="1"/>
    <xf numFmtId="168" fontId="4" fillId="0" borderId="4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8" fillId="0" borderId="0" xfId="0" applyFont="1" applyFill="1"/>
    <xf numFmtId="168" fontId="4" fillId="0" borderId="4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0" fontId="4" fillId="0" borderId="5" xfId="0" applyFont="1" applyBorder="1"/>
    <xf numFmtId="0" fontId="0" fillId="0" borderId="5" xfId="0" applyBorder="1"/>
    <xf numFmtId="41" fontId="17" fillId="0" borderId="5" xfId="0" applyNumberFormat="1" applyFont="1" applyBorder="1"/>
    <xf numFmtId="168" fontId="1" fillId="0" borderId="5" xfId="0" applyNumberFormat="1" applyFont="1" applyBorder="1" applyAlignment="1">
      <alignment horizontal="right"/>
    </xf>
    <xf numFmtId="169" fontId="16" fillId="0" borderId="0" xfId="1" applyNumberFormat="1" applyFont="1" applyFill="1"/>
    <xf numFmtId="0" fontId="16" fillId="0" borderId="0" xfId="0" applyFont="1" applyFill="1" applyAlignment="1">
      <alignment horizontal="right" vertical="center" wrapText="1"/>
    </xf>
    <xf numFmtId="41" fontId="16" fillId="0" borderId="4" xfId="0" applyNumberFormat="1" applyFont="1" applyFill="1" applyBorder="1"/>
    <xf numFmtId="168" fontId="17" fillId="0" borderId="0" xfId="0" applyNumberFormat="1" applyFont="1"/>
    <xf numFmtId="0" fontId="26" fillId="0" borderId="4" xfId="0" applyFont="1" applyBorder="1" applyAlignment="1">
      <alignment horizontal="center"/>
    </xf>
    <xf numFmtId="0" fontId="4" fillId="0" borderId="0" xfId="0" applyFont="1" applyFill="1" applyBorder="1"/>
    <xf numFmtId="0" fontId="26" fillId="0" borderId="0" xfId="0" applyFont="1" applyAlignment="1">
      <alignment horizontal="center"/>
    </xf>
    <xf numFmtId="168" fontId="4" fillId="0" borderId="6" xfId="0" applyNumberFormat="1" applyFont="1" applyBorder="1"/>
    <xf numFmtId="0" fontId="1" fillId="0" borderId="0" xfId="0" applyFont="1" applyBorder="1" applyAlignment="1">
      <alignment horizontal="left" indent="2"/>
    </xf>
    <xf numFmtId="168" fontId="4" fillId="2" borderId="0" xfId="1" applyNumberFormat="1" applyFont="1" applyFill="1" applyBorder="1"/>
    <xf numFmtId="168" fontId="4" fillId="0" borderId="0" xfId="1" applyNumberFormat="1" applyFont="1" applyFill="1" applyAlignment="1">
      <alignment horizontal="left"/>
    </xf>
    <xf numFmtId="169" fontId="0" fillId="0" borderId="1" xfId="0" applyNumberFormat="1" applyBorder="1"/>
    <xf numFmtId="168" fontId="0" fillId="0" borderId="1" xfId="0" applyNumberFormat="1" applyBorder="1"/>
    <xf numFmtId="168" fontId="0" fillId="0" borderId="1" xfId="1" applyNumberFormat="1" applyFont="1" applyBorder="1"/>
    <xf numFmtId="168" fontId="4" fillId="2" borderId="1" xfId="1" applyNumberFormat="1" applyFont="1" applyFill="1" applyBorder="1"/>
    <xf numFmtId="168" fontId="4" fillId="2" borderId="5" xfId="1" applyNumberFormat="1" applyFont="1" applyFill="1" applyBorder="1"/>
    <xf numFmtId="168" fontId="4" fillId="2" borderId="2" xfId="1" applyNumberFormat="1" applyFont="1" applyFill="1" applyBorder="1"/>
    <xf numFmtId="168" fontId="0" fillId="2" borderId="0" xfId="1" applyNumberFormat="1" applyFont="1" applyFill="1" applyBorder="1"/>
    <xf numFmtId="168" fontId="1" fillId="0" borderId="0" xfId="0" applyNumberFormat="1" applyFont="1" applyBorder="1"/>
    <xf numFmtId="168" fontId="0" fillId="0" borderId="1" xfId="1" applyNumberFormat="1" applyFont="1" applyFill="1" applyBorder="1"/>
    <xf numFmtId="168" fontId="4" fillId="0" borderId="0" xfId="0" applyNumberFormat="1" applyFont="1" applyBorder="1"/>
    <xf numFmtId="170" fontId="4" fillId="0" borderId="0" xfId="0" applyNumberFormat="1" applyFont="1" applyFill="1" applyBorder="1"/>
    <xf numFmtId="9" fontId="24" fillId="0" borderId="0" xfId="2" applyFont="1" applyBorder="1"/>
    <xf numFmtId="0" fontId="23" fillId="0" borderId="0" xfId="0" applyFont="1" applyAlignment="1">
      <alignment horizontal="center"/>
    </xf>
    <xf numFmtId="168" fontId="0" fillId="2" borderId="4" xfId="1" applyNumberFormat="1" applyFont="1" applyFill="1" applyBorder="1"/>
    <xf numFmtId="41" fontId="0" fillId="2" borderId="0" xfId="0" applyNumberFormat="1" applyFill="1"/>
    <xf numFmtId="168" fontId="20" fillId="2" borderId="0" xfId="1" applyNumberFormat="1" applyFont="1" applyFill="1"/>
    <xf numFmtId="41" fontId="1" fillId="2" borderId="0" xfId="0" applyNumberFormat="1" applyFont="1" applyFill="1" applyBorder="1"/>
    <xf numFmtId="41" fontId="17" fillId="2" borderId="0" xfId="0" applyNumberFormat="1" applyFont="1" applyFill="1" applyBorder="1"/>
    <xf numFmtId="0" fontId="1" fillId="2" borderId="0" xfId="0" applyFont="1" applyFill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1" fillId="2" borderId="0" xfId="1" applyNumberFormat="1" applyFont="1" applyFill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9" fontId="3" fillId="0" borderId="0" xfId="2" applyFont="1" applyFill="1" applyBorder="1"/>
    <xf numFmtId="9" fontId="9" fillId="0" borderId="0" xfId="2" applyFont="1" applyFill="1" applyBorder="1"/>
    <xf numFmtId="165" fontId="3" fillId="0" borderId="0" xfId="2" applyNumberFormat="1" applyFont="1" applyFill="1" applyBorder="1"/>
    <xf numFmtId="9" fontId="9" fillId="0" borderId="2" xfId="2" applyFont="1" applyFill="1" applyBorder="1"/>
    <xf numFmtId="9" fontId="3" fillId="0" borderId="0" xfId="2" applyFont="1" applyFill="1"/>
    <xf numFmtId="9" fontId="9" fillId="0" borderId="1" xfId="2" applyFont="1" applyFill="1" applyBorder="1"/>
    <xf numFmtId="9" fontId="3" fillId="0" borderId="0" xfId="2" applyFont="1"/>
    <xf numFmtId="9" fontId="3" fillId="0" borderId="0" xfId="2" applyFont="1" applyBorder="1"/>
    <xf numFmtId="9" fontId="9" fillId="0" borderId="0" xfId="2" applyFont="1" applyBorder="1"/>
    <xf numFmtId="9" fontId="9" fillId="0" borderId="2" xfId="2" applyFont="1" applyBorder="1"/>
    <xf numFmtId="9" fontId="3" fillId="0" borderId="1" xfId="2" applyFont="1" applyBorder="1"/>
    <xf numFmtId="9" fontId="3" fillId="0" borderId="0" xfId="2" applyFont="1" applyFill="1" applyAlignment="1">
      <alignment horizontal="center" wrapText="1"/>
    </xf>
    <xf numFmtId="9" fontId="9" fillId="0" borderId="0" xfId="2" applyFont="1" applyFill="1"/>
    <xf numFmtId="9" fontId="27" fillId="0" borderId="5" xfId="2" applyFont="1" applyFill="1" applyBorder="1"/>
    <xf numFmtId="9" fontId="9" fillId="0" borderId="5" xfId="2" applyFont="1" applyFill="1" applyBorder="1"/>
    <xf numFmtId="167" fontId="4" fillId="0" borderId="0" xfId="1" applyNumberFormat="1" applyFont="1" applyFill="1" applyBorder="1"/>
    <xf numFmtId="167" fontId="4" fillId="0" borderId="5" xfId="1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6" fontId="4" fillId="0" borderId="0" xfId="0" applyNumberFormat="1" applyFont="1" applyFill="1" applyBorder="1"/>
    <xf numFmtId="164" fontId="6" fillId="0" borderId="0" xfId="1" applyFont="1" applyFill="1" applyBorder="1"/>
    <xf numFmtId="41" fontId="6" fillId="0" borderId="0" xfId="0" applyNumberFormat="1" applyFont="1" applyFill="1" applyBorder="1"/>
    <xf numFmtId="164" fontId="4" fillId="0" borderId="0" xfId="1" applyFont="1" applyFill="1" applyBorder="1"/>
    <xf numFmtId="41" fontId="8" fillId="0" borderId="0" xfId="0" applyNumberFormat="1" applyFont="1" applyFill="1" applyBorder="1"/>
    <xf numFmtId="43" fontId="4" fillId="0" borderId="2" xfId="1" applyNumberFormat="1" applyFont="1" applyFill="1" applyBorder="1"/>
    <xf numFmtId="164" fontId="6" fillId="0" borderId="0" xfId="1" applyFont="1" applyFill="1"/>
    <xf numFmtId="43" fontId="6" fillId="0" borderId="1" xfId="1" applyNumberFormat="1" applyFont="1" applyFill="1" applyBorder="1"/>
    <xf numFmtId="43" fontId="6" fillId="0" borderId="0" xfId="1" applyNumberFormat="1" applyFont="1" applyFill="1" applyBorder="1"/>
    <xf numFmtId="164" fontId="6" fillId="0" borderId="2" xfId="1" applyFont="1" applyFill="1" applyBorder="1"/>
    <xf numFmtId="41" fontId="6" fillId="0" borderId="0" xfId="0" applyNumberFormat="1" applyFont="1" applyFill="1"/>
    <xf numFmtId="164" fontId="7" fillId="0" borderId="0" xfId="1" applyFont="1" applyFill="1"/>
    <xf numFmtId="41" fontId="8" fillId="0" borderId="0" xfId="1" applyNumberFormat="1" applyFont="1" applyFill="1"/>
    <xf numFmtId="0" fontId="8" fillId="0" borderId="0" xfId="0" applyFont="1"/>
    <xf numFmtId="168" fontId="8" fillId="0" borderId="0" xfId="1" applyNumberFormat="1" applyFont="1"/>
    <xf numFmtId="0" fontId="8" fillId="0" borderId="0" xfId="0" applyFont="1" applyFill="1" applyAlignment="1">
      <alignment horizontal="center" wrapText="1"/>
    </xf>
    <xf numFmtId="41" fontId="8" fillId="0" borderId="0" xfId="1" applyNumberFormat="1" applyFont="1" applyFill="1" applyBorder="1"/>
    <xf numFmtId="168" fontId="8" fillId="0" borderId="0" xfId="1" applyNumberFormat="1" applyFont="1" applyBorder="1"/>
    <xf numFmtId="3" fontId="8" fillId="0" borderId="0" xfId="1" applyNumberFormat="1" applyFont="1" applyFill="1"/>
    <xf numFmtId="168" fontId="8" fillId="0" borderId="0" xfId="1" applyNumberFormat="1" applyFont="1" applyFill="1"/>
    <xf numFmtId="41" fontId="8" fillId="0" borderId="0" xfId="1" applyNumberFormat="1" applyFont="1" applyFill="1" applyBorder="1" applyAlignment="1">
      <alignment horizontal="right"/>
    </xf>
    <xf numFmtId="168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168" fontId="8" fillId="0" borderId="0" xfId="0" applyNumberFormat="1" applyFont="1" applyFill="1"/>
    <xf numFmtId="41" fontId="26" fillId="0" borderId="0" xfId="1" applyNumberFormat="1" applyFont="1" applyFill="1" applyBorder="1"/>
    <xf numFmtId="168" fontId="26" fillId="0" borderId="0" xfId="1" applyNumberFormat="1" applyFont="1" applyBorder="1"/>
    <xf numFmtId="168" fontId="26" fillId="0" borderId="0" xfId="1" applyNumberFormat="1" applyFont="1" applyFill="1"/>
    <xf numFmtId="3" fontId="26" fillId="0" borderId="0" xfId="0" applyNumberFormat="1" applyFont="1" applyFill="1"/>
    <xf numFmtId="168" fontId="26" fillId="0" borderId="0" xfId="1" applyNumberFormat="1" applyFont="1" applyFill="1" applyBorder="1"/>
    <xf numFmtId="168" fontId="8" fillId="0" borderId="0" xfId="1" applyNumberFormat="1" applyFont="1" applyFill="1" applyBorder="1"/>
    <xf numFmtId="41" fontId="26" fillId="0" borderId="2" xfId="0" applyNumberFormat="1" applyFont="1" applyFill="1" applyBorder="1"/>
    <xf numFmtId="41" fontId="26" fillId="0" borderId="2" xfId="1" applyNumberFormat="1" applyFont="1" applyFill="1" applyBorder="1"/>
    <xf numFmtId="168" fontId="26" fillId="0" borderId="2" xfId="1" applyNumberFormat="1" applyFont="1" applyBorder="1"/>
    <xf numFmtId="168" fontId="26" fillId="0" borderId="2" xfId="1" applyNumberFormat="1" applyFont="1" applyFill="1" applyBorder="1"/>
    <xf numFmtId="41" fontId="26" fillId="0" borderId="1" xfId="1" applyNumberFormat="1" applyFont="1" applyFill="1" applyBorder="1"/>
    <xf numFmtId="168" fontId="26" fillId="0" borderId="1" xfId="1" applyNumberFormat="1" applyFont="1" applyBorder="1"/>
    <xf numFmtId="168" fontId="26" fillId="0" borderId="1" xfId="1" applyNumberFormat="1" applyFont="1" applyFill="1" applyBorder="1"/>
    <xf numFmtId="167" fontId="26" fillId="0" borderId="0" xfId="1" applyNumberFormat="1" applyFont="1" applyFill="1" applyBorder="1"/>
    <xf numFmtId="167" fontId="26" fillId="0" borderId="5" xfId="1" applyNumberFormat="1" applyFont="1" applyFill="1" applyBorder="1"/>
    <xf numFmtId="168" fontId="28" fillId="0" borderId="5" xfId="1" applyNumberFormat="1" applyFont="1" applyFill="1" applyBorder="1"/>
    <xf numFmtId="168" fontId="26" fillId="0" borderId="5" xfId="1" applyNumberFormat="1" applyFont="1" applyFill="1" applyBorder="1"/>
    <xf numFmtId="167" fontId="8" fillId="0" borderId="0" xfId="1" applyNumberFormat="1" applyFont="1" applyFill="1"/>
    <xf numFmtId="0" fontId="2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9" fontId="3" fillId="0" borderId="0" xfId="2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9" fontId="3" fillId="0" borderId="0" xfId="2" applyFont="1" applyFill="1" applyAlignment="1">
      <alignment vertical="center"/>
    </xf>
    <xf numFmtId="168" fontId="1" fillId="2" borderId="0" xfId="1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41" fontId="29" fillId="0" borderId="2" xfId="1" applyNumberFormat="1" applyFont="1" applyFill="1" applyBorder="1"/>
    <xf numFmtId="0" fontId="30" fillId="0" borderId="3" xfId="0" applyFont="1" applyBorder="1" applyAlignment="1">
      <alignment vertical="center"/>
    </xf>
    <xf numFmtId="0" fontId="1" fillId="0" borderId="3" xfId="0" applyFont="1" applyBorder="1"/>
    <xf numFmtId="0" fontId="4" fillId="0" borderId="3" xfId="0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41" fontId="4" fillId="0" borderId="3" xfId="0" applyNumberFormat="1" applyFont="1" applyFill="1" applyBorder="1" applyAlignment="1">
      <alignment horizontal="center" wrapText="1"/>
    </xf>
    <xf numFmtId="41" fontId="4" fillId="0" borderId="3" xfId="1" applyNumberFormat="1" applyFont="1" applyFill="1" applyBorder="1" applyAlignment="1">
      <alignment horizontal="center" wrapText="1"/>
    </xf>
    <xf numFmtId="10" fontId="3" fillId="0" borderId="0" xfId="0" applyNumberFormat="1" applyFont="1" applyFill="1"/>
    <xf numFmtId="10" fontId="3" fillId="0" borderId="0" xfId="1" applyNumberFormat="1" applyFont="1" applyFill="1"/>
    <xf numFmtId="9" fontId="3" fillId="0" borderId="3" xfId="2" applyFont="1" applyFill="1" applyBorder="1" applyAlignment="1">
      <alignment horizontal="center" wrapText="1"/>
    </xf>
    <xf numFmtId="9" fontId="3" fillId="0" borderId="1" xfId="2" applyFont="1" applyFill="1" applyBorder="1"/>
    <xf numFmtId="9" fontId="3" fillId="0" borderId="2" xfId="2" applyFont="1" applyFill="1" applyBorder="1"/>
    <xf numFmtId="164" fontId="17" fillId="0" borderId="2" xfId="1" applyFont="1" applyFill="1" applyBorder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9" fontId="3" fillId="0" borderId="0" xfId="3" applyNumberFormat="1" applyFont="1" applyBorder="1" applyAlignment="1">
      <alignment horizontal="center" vertical="center"/>
    </xf>
    <xf numFmtId="0" fontId="31" fillId="0" borderId="0" xfId="0" applyFont="1" applyBorder="1"/>
    <xf numFmtId="0" fontId="1" fillId="0" borderId="0" xfId="0" applyFont="1" applyBorder="1" applyAlignment="1">
      <alignment horizontal="center"/>
    </xf>
    <xf numFmtId="0" fontId="31" fillId="0" borderId="1" xfId="0" applyFont="1" applyBorder="1"/>
    <xf numFmtId="0" fontId="1" fillId="0" borderId="0" xfId="3" applyFont="1" applyBorder="1" applyAlignment="1">
      <alignment horizontal="left"/>
    </xf>
    <xf numFmtId="4" fontId="1" fillId="0" borderId="0" xfId="3" applyNumberFormat="1" applyFont="1" applyBorder="1" applyAlignment="1">
      <alignment horizontal="center" vertical="center"/>
    </xf>
    <xf numFmtId="0" fontId="1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" fillId="0" borderId="1" xfId="3" applyFont="1" applyBorder="1" applyAlignment="1"/>
    <xf numFmtId="171" fontId="1" fillId="0" borderId="1" xfId="3" applyNumberFormat="1" applyFont="1" applyFill="1" applyBorder="1" applyAlignment="1">
      <alignment horizontal="center" vertical="center"/>
    </xf>
    <xf numFmtId="0" fontId="4" fillId="0" borderId="5" xfId="3" applyFont="1" applyBorder="1"/>
    <xf numFmtId="8" fontId="4" fillId="0" borderId="5" xfId="3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23" fillId="0" borderId="0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3" applyFont="1" applyBorder="1" applyAlignment="1">
      <alignment horizontal="right"/>
    </xf>
    <xf numFmtId="168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 vertical="center"/>
    </xf>
    <xf numFmtId="168" fontId="1" fillId="0" borderId="0" xfId="1" applyNumberFormat="1" applyFont="1"/>
    <xf numFmtId="168" fontId="1" fillId="0" borderId="1" xfId="3" applyNumberFormat="1" applyFont="1" applyBorder="1" applyAlignment="1"/>
    <xf numFmtId="168" fontId="4" fillId="0" borderId="5" xfId="0" applyNumberFormat="1" applyFont="1" applyBorder="1"/>
    <xf numFmtId="168" fontId="1" fillId="0" borderId="0" xfId="0" applyNumberFormat="1" applyFont="1" applyBorder="1" applyAlignment="1"/>
    <xf numFmtId="0" fontId="2" fillId="0" borderId="0" xfId="3" applyFont="1" applyBorder="1" applyAlignment="1"/>
    <xf numFmtId="168" fontId="2" fillId="0" borderId="0" xfId="1" applyNumberFormat="1" applyFont="1" applyBorder="1" applyAlignment="1"/>
    <xf numFmtId="0" fontId="7" fillId="0" borderId="0" xfId="3" applyFont="1" applyBorder="1" applyAlignment="1"/>
    <xf numFmtId="168" fontId="1" fillId="0" borderId="0" xfId="1" applyNumberFormat="1" applyFont="1" applyBorder="1" applyAlignment="1"/>
    <xf numFmtId="168" fontId="4" fillId="0" borderId="5" xfId="1" applyNumberFormat="1" applyFont="1" applyBorder="1"/>
    <xf numFmtId="168" fontId="0" fillId="0" borderId="0" xfId="1" applyNumberFormat="1" applyFont="1" applyAlignment="1">
      <alignment vertical="center"/>
    </xf>
    <xf numFmtId="168" fontId="2" fillId="2" borderId="0" xfId="1" applyNumberFormat="1" applyFont="1" applyFill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/>
    <xf numFmtId="169" fontId="1" fillId="2" borderId="0" xfId="1" applyNumberFormat="1" applyFont="1" applyFill="1" applyBorder="1" applyAlignment="1">
      <alignment vertical="center"/>
    </xf>
    <xf numFmtId="169" fontId="4" fillId="2" borderId="5" xfId="1" applyNumberFormat="1" applyFont="1" applyFill="1" applyBorder="1"/>
    <xf numFmtId="168" fontId="1" fillId="2" borderId="0" xfId="0" applyNumberFormat="1" applyFont="1" applyFill="1"/>
    <xf numFmtId="0" fontId="2" fillId="0" borderId="3" xfId="0" applyFont="1" applyBorder="1" applyAlignment="1">
      <alignment horizontal="center" wrapText="1"/>
    </xf>
    <xf numFmtId="168" fontId="16" fillId="0" borderId="4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16" fillId="0" borderId="0" xfId="1" applyNumberFormat="1" applyFont="1"/>
    <xf numFmtId="9" fontId="3" fillId="2" borderId="0" xfId="2" applyFont="1" applyFill="1" applyAlignment="1">
      <alignment horizontal="center" wrapText="1"/>
    </xf>
    <xf numFmtId="9" fontId="3" fillId="2" borderId="0" xfId="2" applyFont="1" applyFill="1"/>
    <xf numFmtId="9" fontId="9" fillId="2" borderId="0" xfId="2" applyFont="1" applyFill="1"/>
    <xf numFmtId="9" fontId="3" fillId="2" borderId="0" xfId="2" applyFont="1" applyFill="1" applyAlignment="1">
      <alignment vertical="center"/>
    </xf>
    <xf numFmtId="9" fontId="9" fillId="2" borderId="2" xfId="2" applyFont="1" applyFill="1" applyBorder="1"/>
    <xf numFmtId="9" fontId="9" fillId="2" borderId="1" xfId="2" applyFont="1" applyFill="1" applyBorder="1"/>
    <xf numFmtId="9" fontId="27" fillId="2" borderId="5" xfId="2" applyFont="1" applyFill="1" applyBorder="1"/>
    <xf numFmtId="0" fontId="4" fillId="0" borderId="3" xfId="0" applyFont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" fillId="0" borderId="3" xfId="0" applyFont="1" applyBorder="1" applyAlignment="1">
      <alignment horizontal="right"/>
    </xf>
    <xf numFmtId="41" fontId="4" fillId="0" borderId="3" xfId="1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41" fontId="4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tabSelected="1" topLeftCell="C1" zoomScaleNormal="100" workbookViewId="0">
      <pane ySplit="2" topLeftCell="A3" activePane="bottomLeft" state="frozen"/>
      <selection activeCell="C1" sqref="C1"/>
      <selection pane="bottomLeft" activeCell="AG11" sqref="AG11"/>
    </sheetView>
  </sheetViews>
  <sheetFormatPr defaultColWidth="9.28515625" defaultRowHeight="15" x14ac:dyDescent="0.25"/>
  <cols>
    <col min="1" max="1" width="2.28515625" style="2" hidden="1" customWidth="1"/>
    <col min="2" max="2" width="2.5703125" style="2" hidden="1" customWidth="1"/>
    <col min="3" max="3" width="32.85546875" style="2" customWidth="1"/>
    <col min="4" max="4" width="8.7109375" style="7" hidden="1" customWidth="1"/>
    <col min="5" max="5" width="13.5703125" style="289" hidden="1" customWidth="1"/>
    <col min="6" max="6" width="6.28515625" style="357" hidden="1" customWidth="1"/>
    <col min="7" max="7" width="13.7109375" style="289" hidden="1" customWidth="1"/>
    <col min="8" max="8" width="5.5703125" style="4" hidden="1" customWidth="1"/>
    <col min="9" max="9" width="13.5703125" style="9" hidden="1" customWidth="1"/>
    <col min="10" max="10" width="3.42578125" style="276" hidden="1" customWidth="1"/>
    <col min="11" max="11" width="12.42578125" style="10" hidden="1" customWidth="1"/>
    <col min="12" max="12" width="5.42578125" style="32" hidden="1" customWidth="1"/>
    <col min="13" max="13" width="11.7109375" style="11" hidden="1" customWidth="1"/>
    <col min="14" max="14" width="1.7109375" style="11" hidden="1" customWidth="1"/>
    <col min="15" max="15" width="9.140625" style="304" hidden="1" customWidth="1"/>
    <col min="16" max="16" width="1.7109375" style="304" customWidth="1"/>
    <col min="17" max="17" width="10.42578125" style="228" hidden="1" customWidth="1"/>
    <col min="18" max="18" width="5.28515625" style="270" hidden="1" customWidth="1"/>
    <col min="19" max="19" width="8.5703125" style="228" hidden="1" customWidth="1"/>
    <col min="20" max="20" width="5.28515625" style="278" customWidth="1"/>
    <col min="21" max="21" width="11.28515625" style="305" hidden="1" customWidth="1"/>
    <col min="22" max="22" width="8.5703125" style="306" customWidth="1"/>
    <col min="23" max="23" width="5.28515625" style="278" customWidth="1"/>
    <col min="24" max="24" width="10.28515625" style="228" hidden="1" customWidth="1"/>
    <col min="25" max="25" width="8.42578125" style="228" customWidth="1"/>
    <col min="26" max="26" width="4.42578125" style="228" hidden="1" customWidth="1"/>
    <col min="27" max="27" width="5.28515625" style="276" customWidth="1"/>
    <col min="28" max="28" width="8.5703125" style="305" customWidth="1"/>
    <col min="29" max="29" width="5.5703125" style="278" customWidth="1"/>
    <col min="30" max="30" width="8.7109375" style="56" customWidth="1"/>
    <col min="31" max="31" width="60.85546875" style="268" customWidth="1"/>
    <col min="32" max="16384" width="9.28515625" style="2"/>
  </cols>
  <sheetData>
    <row r="1" spans="1:31" ht="9" customHeight="1" x14ac:dyDescent="0.25"/>
    <row r="2" spans="1:31" s="56" customFormat="1" ht="45" customHeight="1" thickBot="1" x14ac:dyDescent="0.25">
      <c r="C2" s="350"/>
      <c r="D2" s="351"/>
      <c r="E2" s="352" t="s">
        <v>39</v>
      </c>
      <c r="F2" s="174"/>
      <c r="G2" s="352" t="s">
        <v>42</v>
      </c>
      <c r="H2" s="353"/>
      <c r="I2" s="352" t="s">
        <v>40</v>
      </c>
      <c r="J2" s="359"/>
      <c r="K2" s="352" t="s">
        <v>52</v>
      </c>
      <c r="L2" s="354"/>
      <c r="M2" s="355" t="s">
        <v>45</v>
      </c>
      <c r="N2" s="355"/>
      <c r="O2" s="355" t="s">
        <v>53</v>
      </c>
      <c r="P2" s="355"/>
      <c r="Q2" s="356" t="s">
        <v>46</v>
      </c>
      <c r="R2" s="423" t="s">
        <v>54</v>
      </c>
      <c r="S2" s="423"/>
      <c r="T2" s="419"/>
      <c r="U2" s="420" t="s">
        <v>47</v>
      </c>
      <c r="V2" s="415" t="s">
        <v>227</v>
      </c>
      <c r="W2" s="419"/>
      <c r="X2" s="421" t="s">
        <v>64</v>
      </c>
      <c r="Y2" s="352" t="s">
        <v>226</v>
      </c>
      <c r="Z2" s="352" t="s">
        <v>94</v>
      </c>
      <c r="AA2" s="424" t="s">
        <v>231</v>
      </c>
      <c r="AB2" s="424"/>
      <c r="AC2" s="425" t="s">
        <v>232</v>
      </c>
      <c r="AD2" s="425"/>
      <c r="AE2" s="175" t="s">
        <v>171</v>
      </c>
    </row>
    <row r="3" spans="1:31" ht="30.75" customHeight="1" x14ac:dyDescent="0.25">
      <c r="C3" s="5"/>
      <c r="E3" s="33" t="s">
        <v>38</v>
      </c>
      <c r="F3" s="12"/>
      <c r="G3" s="33" t="s">
        <v>48</v>
      </c>
      <c r="H3" s="12"/>
      <c r="I3" s="290" t="s">
        <v>51</v>
      </c>
      <c r="J3" s="283"/>
      <c r="K3" s="33" t="s">
        <v>51</v>
      </c>
      <c r="L3" s="27"/>
      <c r="M3" s="33" t="s">
        <v>48</v>
      </c>
      <c r="N3" s="33"/>
      <c r="O3" s="307" t="s">
        <v>48</v>
      </c>
      <c r="P3" s="307"/>
      <c r="Q3" s="307" t="s">
        <v>48</v>
      </c>
      <c r="R3" s="271"/>
      <c r="S3" s="307" t="s">
        <v>51</v>
      </c>
      <c r="U3" s="307" t="s">
        <v>48</v>
      </c>
      <c r="V3" s="307" t="s">
        <v>48</v>
      </c>
      <c r="X3" s="307" t="s">
        <v>51</v>
      </c>
      <c r="Y3" s="307" t="s">
        <v>51</v>
      </c>
      <c r="Z3" s="307" t="s">
        <v>51</v>
      </c>
      <c r="AA3" s="283"/>
      <c r="AB3" s="307" t="s">
        <v>51</v>
      </c>
      <c r="AC3" s="407"/>
      <c r="AD3" s="116" t="s">
        <v>51</v>
      </c>
      <c r="AE3" s="269"/>
    </row>
    <row r="4" spans="1:31" ht="16.149999999999999" customHeight="1" x14ac:dyDescent="0.2">
      <c r="B4" s="2" t="s">
        <v>1</v>
      </c>
      <c r="C4" s="23" t="s">
        <v>0</v>
      </c>
      <c r="D4" s="24"/>
      <c r="E4" s="291"/>
      <c r="F4" s="25"/>
      <c r="G4" s="291"/>
      <c r="H4" s="25"/>
      <c r="I4" s="292"/>
      <c r="J4" s="272"/>
      <c r="K4" s="292"/>
      <c r="L4" s="28"/>
      <c r="M4" s="34"/>
      <c r="N4" s="34"/>
      <c r="O4" s="308"/>
      <c r="P4" s="308"/>
      <c r="Q4" s="308"/>
      <c r="R4" s="47"/>
      <c r="S4" s="308"/>
      <c r="T4" s="279"/>
      <c r="U4" s="308"/>
      <c r="V4" s="309"/>
      <c r="W4" s="279"/>
      <c r="AB4" s="228"/>
      <c r="AC4" s="408"/>
      <c r="AD4" s="83"/>
      <c r="AE4" s="140"/>
    </row>
    <row r="5" spans="1:31" ht="16.149999999999999" customHeight="1" x14ac:dyDescent="0.2">
      <c r="C5" s="177" t="s">
        <v>37</v>
      </c>
      <c r="D5" s="26">
        <f>E5/E$13</f>
        <v>0.10740815233098795</v>
      </c>
      <c r="E5" s="293">
        <v>31774.5</v>
      </c>
      <c r="F5" s="19">
        <f>G5/G13</f>
        <v>9.9492793191000808E-2</v>
      </c>
      <c r="G5" s="293">
        <v>31447.5</v>
      </c>
      <c r="H5" s="19">
        <f>I5/I13</f>
        <v>0.1070336887076541</v>
      </c>
      <c r="I5" s="294">
        <v>33020</v>
      </c>
      <c r="J5" s="272">
        <f>K5/K13</f>
        <v>9.3743436379588554E-2</v>
      </c>
      <c r="K5" s="294">
        <v>32635</v>
      </c>
      <c r="L5" s="28">
        <f>M5/M13</f>
        <v>0.1070089666758153</v>
      </c>
      <c r="M5" s="34">
        <v>35480</v>
      </c>
      <c r="N5" s="34"/>
      <c r="O5" s="308">
        <v>35487</v>
      </c>
      <c r="P5" s="308"/>
      <c r="Q5" s="308">
        <v>87300</v>
      </c>
      <c r="R5" s="272">
        <f>S5/S13</f>
        <v>0.22573832538010541</v>
      </c>
      <c r="S5" s="308">
        <v>86900</v>
      </c>
      <c r="T5" s="279">
        <f>V5/V$13</f>
        <v>0.20789404561788655</v>
      </c>
      <c r="U5" s="308">
        <v>87900</v>
      </c>
      <c r="V5" s="310">
        <v>86200</v>
      </c>
      <c r="W5" s="279">
        <f>Y5/Y$13</f>
        <v>0.22008054837198601</v>
      </c>
      <c r="X5" s="311">
        <v>87300</v>
      </c>
      <c r="Y5" s="311">
        <v>79400</v>
      </c>
      <c r="Z5" s="311">
        <v>79400</v>
      </c>
      <c r="AA5" s="276">
        <f>AB5/AB$13</f>
        <v>0.2194428284070109</v>
      </c>
      <c r="AB5" s="311">
        <v>76767</v>
      </c>
      <c r="AC5" s="408">
        <f>AD5/AD$13</f>
        <v>0.18661971830985916</v>
      </c>
      <c r="AD5" s="117">
        <v>63600</v>
      </c>
      <c r="AE5" s="416" t="s">
        <v>208</v>
      </c>
    </row>
    <row r="6" spans="1:31" ht="16.149999999999999" customHeight="1" x14ac:dyDescent="0.2">
      <c r="C6" s="177" t="s">
        <v>36</v>
      </c>
      <c r="D6" s="26">
        <f>E6/E$13</f>
        <v>0.21296050596711957</v>
      </c>
      <c r="E6" s="293">
        <v>63000</v>
      </c>
      <c r="F6" s="19">
        <f>G6/G13</f>
        <v>0.19458123286400952</v>
      </c>
      <c r="G6" s="293">
        <v>61502.879999999997</v>
      </c>
      <c r="H6" s="19">
        <f>I6/I13</f>
        <v>0.21128294559823144</v>
      </c>
      <c r="I6" s="294">
        <v>65181</v>
      </c>
      <c r="J6" s="272">
        <f>K6/K13</f>
        <v>0.18857554327818626</v>
      </c>
      <c r="K6" s="294">
        <v>65649</v>
      </c>
      <c r="L6" s="28">
        <f>M6/M13</f>
        <v>0.19658825977723557</v>
      </c>
      <c r="M6" s="50">
        <v>65181</v>
      </c>
      <c r="N6" s="50"/>
      <c r="O6" s="312">
        <v>63653</v>
      </c>
      <c r="P6" s="312"/>
      <c r="Q6" s="308">
        <v>66500</v>
      </c>
      <c r="R6" s="272">
        <f>S6/S13</f>
        <v>0.1689556550178071</v>
      </c>
      <c r="S6" s="308">
        <v>65041</v>
      </c>
      <c r="T6" s="279">
        <f t="shared" ref="T6:T12" si="0">V6/V$13</f>
        <v>0.16456188416061779</v>
      </c>
      <c r="U6" s="308">
        <v>68500</v>
      </c>
      <c r="V6" s="313">
        <v>68233</v>
      </c>
      <c r="W6" s="279">
        <f t="shared" ref="W6:W12" si="1">Y6/Y$13</f>
        <v>0.18005582395773567</v>
      </c>
      <c r="X6" s="311">
        <v>68500</v>
      </c>
      <c r="Y6" s="311">
        <v>64960</v>
      </c>
      <c r="Z6" s="314">
        <v>69300</v>
      </c>
      <c r="AA6" s="276">
        <f t="shared" ref="AA6:AA16" si="2">AB6/AB$13</f>
        <v>0.18316602772205498</v>
      </c>
      <c r="AB6" s="314">
        <v>64076.4</v>
      </c>
      <c r="AC6" s="408">
        <f t="shared" ref="AC6:AC12" si="3">AD6/AD$13</f>
        <v>0.19072769953051644</v>
      </c>
      <c r="AD6" s="118">
        <v>65000</v>
      </c>
      <c r="AE6" s="140"/>
    </row>
    <row r="7" spans="1:31" ht="16.149999999999999" customHeight="1" x14ac:dyDescent="0.2">
      <c r="C7" s="177" t="s">
        <v>2</v>
      </c>
      <c r="D7" s="26">
        <f>E7/E$13</f>
        <v>2.5200326539442482E-2</v>
      </c>
      <c r="E7" s="293">
        <v>7455</v>
      </c>
      <c r="F7" s="19">
        <f>G7/G13</f>
        <v>2.4001182998496857E-2</v>
      </c>
      <c r="G7" s="293">
        <v>7586.25</v>
      </c>
      <c r="H7" s="19">
        <f>I7/I13</f>
        <v>2.6904288802953636E-2</v>
      </c>
      <c r="I7" s="294">
        <v>8300</v>
      </c>
      <c r="J7" s="272">
        <f>K7/K13</f>
        <v>2.4042670828777576E-2</v>
      </c>
      <c r="K7" s="294">
        <v>8370</v>
      </c>
      <c r="L7" s="28">
        <f>M7/M13</f>
        <v>2.5033100998006399E-2</v>
      </c>
      <c r="M7" s="34">
        <v>8300</v>
      </c>
      <c r="N7" s="34"/>
      <c r="O7" s="308">
        <v>8380</v>
      </c>
      <c r="P7" s="308"/>
      <c r="Q7" s="308">
        <v>8800</v>
      </c>
      <c r="R7" s="272">
        <f>S7/S13</f>
        <v>2.284139349904795E-2</v>
      </c>
      <c r="S7" s="308">
        <v>8793</v>
      </c>
      <c r="T7" s="279">
        <f t="shared" si="0"/>
        <v>2.4739873781302556E-2</v>
      </c>
      <c r="U7" s="308">
        <v>9800</v>
      </c>
      <c r="V7" s="310">
        <v>10258</v>
      </c>
      <c r="W7" s="279">
        <f t="shared" si="1"/>
        <v>2.6490047868905169E-2</v>
      </c>
      <c r="X7" s="311">
        <v>10200</v>
      </c>
      <c r="Y7" s="311">
        <v>9557</v>
      </c>
      <c r="Z7" s="314">
        <v>16800</v>
      </c>
      <c r="AA7" s="276">
        <f t="shared" si="2"/>
        <v>3.1012482517066727E-2</v>
      </c>
      <c r="AB7" s="314">
        <v>10849</v>
      </c>
      <c r="AC7" s="408">
        <f t="shared" si="3"/>
        <v>2.9342723004694836E-2</v>
      </c>
      <c r="AD7" s="118">
        <v>10000</v>
      </c>
      <c r="AE7" s="140"/>
    </row>
    <row r="8" spans="1:31" ht="16.149999999999999" customHeight="1" x14ac:dyDescent="0.2">
      <c r="B8" s="2" t="s">
        <v>31</v>
      </c>
      <c r="C8" s="177" t="s">
        <v>41</v>
      </c>
      <c r="D8" s="26">
        <f>E8/E$13</f>
        <v>5.0704882373123709E-3</v>
      </c>
      <c r="E8" s="293">
        <v>1500</v>
      </c>
      <c r="F8" s="19">
        <f>G8/G13</f>
        <v>1.5818871641784054E-3</v>
      </c>
      <c r="G8" s="293">
        <v>500</v>
      </c>
      <c r="H8" s="19">
        <f>I8/I13</f>
        <v>3.2414805786691128E-3</v>
      </c>
      <c r="I8" s="294">
        <v>1000</v>
      </c>
      <c r="J8" s="272">
        <f>K8/K13</f>
        <v>1.4362407902495564E-3</v>
      </c>
      <c r="K8" s="294">
        <v>500</v>
      </c>
      <c r="L8" s="28">
        <f>M8/M13</f>
        <v>3.016036264820048E-3</v>
      </c>
      <c r="M8" s="34">
        <v>1000</v>
      </c>
      <c r="N8" s="34"/>
      <c r="O8" s="308">
        <v>1500</v>
      </c>
      <c r="P8" s="308"/>
      <c r="Q8" s="308">
        <v>1000</v>
      </c>
      <c r="R8" s="272">
        <f>S8/S13</f>
        <v>2.5976792333729046E-3</v>
      </c>
      <c r="S8" s="308">
        <v>1000</v>
      </c>
      <c r="T8" s="279">
        <f t="shared" si="0"/>
        <v>0</v>
      </c>
      <c r="U8" s="308">
        <v>1000</v>
      </c>
      <c r="V8" s="310"/>
      <c r="W8" s="279">
        <f t="shared" si="1"/>
        <v>2.7717953195464233E-3</v>
      </c>
      <c r="X8" s="311">
        <v>1000</v>
      </c>
      <c r="Y8" s="311">
        <v>1000</v>
      </c>
      <c r="Z8" s="314">
        <v>1000</v>
      </c>
      <c r="AA8" s="276">
        <f t="shared" si="2"/>
        <v>2.8585567809997904E-3</v>
      </c>
      <c r="AB8" s="314">
        <v>1000</v>
      </c>
      <c r="AC8" s="408">
        <f t="shared" si="3"/>
        <v>2.9342723004694834E-3</v>
      </c>
      <c r="AD8" s="118">
        <v>1000</v>
      </c>
      <c r="AE8" s="140"/>
    </row>
    <row r="9" spans="1:31" ht="6.75" customHeight="1" x14ac:dyDescent="0.2">
      <c r="B9" s="2" t="s">
        <v>32</v>
      </c>
      <c r="C9" s="177"/>
      <c r="D9" s="26"/>
      <c r="E9" s="293"/>
      <c r="F9" s="19"/>
      <c r="G9" s="293"/>
      <c r="H9" s="19"/>
      <c r="I9" s="294"/>
      <c r="J9" s="272"/>
      <c r="K9" s="294"/>
      <c r="L9" s="28"/>
      <c r="M9" s="34"/>
      <c r="N9" s="34"/>
      <c r="O9" s="308"/>
      <c r="P9" s="308"/>
      <c r="Q9" s="308"/>
      <c r="R9" s="272"/>
      <c r="S9" s="308"/>
      <c r="T9" s="279"/>
      <c r="U9" s="308"/>
      <c r="V9" s="309"/>
      <c r="W9" s="279"/>
      <c r="X9" s="311"/>
      <c r="Y9" s="311"/>
      <c r="AB9" s="315"/>
      <c r="AC9" s="408"/>
      <c r="AD9" s="83"/>
      <c r="AE9" s="140"/>
    </row>
    <row r="10" spans="1:31" ht="16.149999999999999" customHeight="1" x14ac:dyDescent="0.2">
      <c r="C10" s="69" t="s">
        <v>209</v>
      </c>
      <c r="D10" s="26">
        <f>E10/E$13</f>
        <v>0.57465533356206866</v>
      </c>
      <c r="E10" s="293">
        <v>170000</v>
      </c>
      <c r="F10" s="19">
        <f>G10/G13</f>
        <v>0.60100015765087467</v>
      </c>
      <c r="G10" s="293">
        <v>189963.03</v>
      </c>
      <c r="H10" s="19">
        <f>I10/I13</f>
        <v>0.59967390705378587</v>
      </c>
      <c r="I10" s="294">
        <v>185000</v>
      </c>
      <c r="J10" s="272">
        <f>K10/K13</f>
        <v>0.64537175426816284</v>
      </c>
      <c r="K10" s="294">
        <v>224673.94</v>
      </c>
      <c r="L10" s="28">
        <f>M10/M13</f>
        <v>0.66352797826041066</v>
      </c>
      <c r="M10" s="34">
        <v>220000</v>
      </c>
      <c r="N10" s="34"/>
      <c r="O10" s="308">
        <v>224185</v>
      </c>
      <c r="P10" s="308"/>
      <c r="Q10" s="308">
        <v>225000</v>
      </c>
      <c r="R10" s="272">
        <f>S10/S13</f>
        <v>0.57752384020116432</v>
      </c>
      <c r="S10" s="308">
        <v>222323</v>
      </c>
      <c r="T10" s="279">
        <f t="shared" si="0"/>
        <v>0.59116454164946175</v>
      </c>
      <c r="U10" s="308">
        <v>230000</v>
      </c>
      <c r="V10" s="310">
        <v>245117.09</v>
      </c>
      <c r="W10" s="279">
        <f t="shared" si="1"/>
        <v>0.56868370212070063</v>
      </c>
      <c r="X10" s="311">
        <v>217000</v>
      </c>
      <c r="Y10" s="311">
        <v>205168</v>
      </c>
      <c r="Z10" s="314">
        <v>227000</v>
      </c>
      <c r="AA10" s="276">
        <f t="shared" si="2"/>
        <v>0.55741857229495917</v>
      </c>
      <c r="AB10" s="314">
        <v>195000</v>
      </c>
      <c r="AC10" s="408">
        <f t="shared" si="3"/>
        <v>0.58685446009389675</v>
      </c>
      <c r="AD10" s="118">
        <v>200000</v>
      </c>
      <c r="AE10" s="215" t="s">
        <v>210</v>
      </c>
    </row>
    <row r="11" spans="1:31" ht="16.149999999999999" customHeight="1" x14ac:dyDescent="0.2">
      <c r="C11" s="69" t="s">
        <v>224</v>
      </c>
      <c r="D11" s="26">
        <f>E11/E$13</f>
        <v>6.7606509830831607E-2</v>
      </c>
      <c r="E11" s="293">
        <v>20000</v>
      </c>
      <c r="F11" s="19">
        <f>G11/G13</f>
        <v>6.7372131393952317E-2</v>
      </c>
      <c r="G11" s="293">
        <v>21294.86</v>
      </c>
      <c r="H11" s="19">
        <f>I11/I13</f>
        <v>4.8622208680036694E-2</v>
      </c>
      <c r="I11" s="294">
        <v>15000</v>
      </c>
      <c r="J11" s="272">
        <f>K11/K13</f>
        <v>4.590553028537759E-2</v>
      </c>
      <c r="K11" s="294">
        <v>15981.14</v>
      </c>
      <c r="L11" s="28">
        <f>M11/M13</f>
        <v>3.016036264820048E-3</v>
      </c>
      <c r="M11" s="34">
        <v>1000</v>
      </c>
      <c r="N11" s="34"/>
      <c r="O11" s="308">
        <v>883</v>
      </c>
      <c r="P11" s="308"/>
      <c r="Q11" s="308">
        <v>500</v>
      </c>
      <c r="R11" s="272"/>
      <c r="S11" s="308">
        <v>50</v>
      </c>
      <c r="T11" s="279">
        <f t="shared" si="0"/>
        <v>2.9573048577337877E-3</v>
      </c>
      <c r="U11" s="308">
        <v>1000</v>
      </c>
      <c r="V11" s="310">
        <v>1226.2</v>
      </c>
      <c r="W11" s="279">
        <f t="shared" si="1"/>
        <v>5.8484881242429538E-4</v>
      </c>
      <c r="X11" s="311">
        <v>500</v>
      </c>
      <c r="Y11" s="311">
        <v>211</v>
      </c>
      <c r="Z11" s="314">
        <v>1500</v>
      </c>
      <c r="AA11" s="276">
        <f t="shared" si="2"/>
        <v>3.9876867094947076E-3</v>
      </c>
      <c r="AB11" s="314">
        <v>1395</v>
      </c>
      <c r="AC11" s="408">
        <f t="shared" si="3"/>
        <v>2.3474178403755869E-3</v>
      </c>
      <c r="AD11" s="118">
        <v>800</v>
      </c>
      <c r="AE11" s="417" t="s">
        <v>180</v>
      </c>
    </row>
    <row r="12" spans="1:31" ht="16.149999999999999" customHeight="1" x14ac:dyDescent="0.2">
      <c r="B12" s="2" t="s">
        <v>6</v>
      </c>
      <c r="C12" s="69" t="s">
        <v>225</v>
      </c>
      <c r="D12" s="26">
        <f>E12/E$13</f>
        <v>7.0986835322373191E-3</v>
      </c>
      <c r="E12" s="293">
        <v>2100</v>
      </c>
      <c r="F12" s="19">
        <f>G12/G13</f>
        <v>1.1970614737487248E-2</v>
      </c>
      <c r="G12" s="293">
        <v>3783.65</v>
      </c>
      <c r="H12" s="19">
        <f>I12/I13</f>
        <v>3.2414805786691128E-3</v>
      </c>
      <c r="I12" s="294">
        <v>1000</v>
      </c>
      <c r="J12" s="272">
        <f>K12/K13</f>
        <v>9.2482416965749431E-4</v>
      </c>
      <c r="K12" s="294">
        <v>321.95999999999998</v>
      </c>
      <c r="L12" s="28">
        <f>M12/M20</f>
        <v>1.0471204188481676E-2</v>
      </c>
      <c r="M12" s="34">
        <v>600</v>
      </c>
      <c r="N12" s="34"/>
      <c r="O12" s="308">
        <v>665.39</v>
      </c>
      <c r="P12" s="308"/>
      <c r="Q12" s="308">
        <v>600</v>
      </c>
      <c r="R12" s="274">
        <f>S12/S13</f>
        <v>2.2132227068337148E-3</v>
      </c>
      <c r="S12" s="308">
        <v>852</v>
      </c>
      <c r="T12" s="279">
        <f t="shared" si="0"/>
        <v>8.6823499329975826E-3</v>
      </c>
      <c r="U12" s="308">
        <v>3600</v>
      </c>
      <c r="V12" s="310">
        <v>3600</v>
      </c>
      <c r="W12" s="279">
        <f t="shared" si="1"/>
        <v>1.3332335487018297E-3</v>
      </c>
      <c r="X12" s="311">
        <v>600</v>
      </c>
      <c r="Y12" s="311">
        <v>481</v>
      </c>
      <c r="Z12" s="314">
        <v>400</v>
      </c>
      <c r="AA12" s="276">
        <f t="shared" si="2"/>
        <v>2.113845568413725E-3</v>
      </c>
      <c r="AB12" s="314">
        <v>739.48</v>
      </c>
      <c r="AC12" s="408">
        <f t="shared" si="3"/>
        <v>1.1737089201877935E-3</v>
      </c>
      <c r="AD12" s="118">
        <v>400</v>
      </c>
      <c r="AE12" s="215"/>
    </row>
    <row r="13" spans="1:31" s="1" customFormat="1" ht="16.149999999999999" customHeight="1" x14ac:dyDescent="0.2">
      <c r="C13" s="38" t="s">
        <v>7</v>
      </c>
      <c r="D13" s="39"/>
      <c r="E13" s="295">
        <f>SUM(E5:E12)</f>
        <v>295829.5</v>
      </c>
      <c r="F13" s="40"/>
      <c r="G13" s="295">
        <f>SUM(G5:G12)</f>
        <v>316078.17000000004</v>
      </c>
      <c r="H13" s="40"/>
      <c r="I13" s="37">
        <f>SUM(I5:I12)</f>
        <v>308501</v>
      </c>
      <c r="J13" s="273"/>
      <c r="K13" s="37">
        <f>SUM(K5:K12)</f>
        <v>348131.04000000004</v>
      </c>
      <c r="L13" s="41"/>
      <c r="M13" s="37">
        <f>SUM(M5:M12)</f>
        <v>331561</v>
      </c>
      <c r="N13" s="37"/>
      <c r="O13" s="316">
        <f>SUM(O5:O12)</f>
        <v>334753.39</v>
      </c>
      <c r="P13" s="316"/>
      <c r="Q13" s="316">
        <f>SUM(Q5:Q12)</f>
        <v>389700</v>
      </c>
      <c r="R13" s="273"/>
      <c r="S13" s="316">
        <f>SUM(S5:S12)</f>
        <v>384959</v>
      </c>
      <c r="T13" s="280"/>
      <c r="U13" s="316">
        <f>SUM(U5:U12)</f>
        <v>401800</v>
      </c>
      <c r="V13" s="317">
        <f>SUM(V5:V12)</f>
        <v>414634.29</v>
      </c>
      <c r="W13" s="280"/>
      <c r="X13" s="318">
        <f>SUM(X5:X12)</f>
        <v>385100</v>
      </c>
      <c r="Y13" s="318">
        <f>SUM(Y5:Y12)</f>
        <v>360777</v>
      </c>
      <c r="Z13" s="318">
        <f>SUM(Z5:Z12)</f>
        <v>395400</v>
      </c>
      <c r="AA13" s="276"/>
      <c r="AB13" s="318">
        <f>SUM(AB5:AB12)</f>
        <v>349826.88</v>
      </c>
      <c r="AC13" s="409"/>
      <c r="AD13" s="119">
        <f>SUM(AD5:AD12)</f>
        <v>340800</v>
      </c>
      <c r="AE13" s="418"/>
    </row>
    <row r="14" spans="1:31" ht="18.75" customHeight="1" x14ac:dyDescent="0.2">
      <c r="C14" s="17"/>
      <c r="D14" s="24"/>
      <c r="E14" s="293"/>
      <c r="F14" s="19"/>
      <c r="G14" s="293"/>
      <c r="H14" s="19"/>
      <c r="I14" s="294"/>
      <c r="J14" s="272"/>
      <c r="K14" s="294"/>
      <c r="L14" s="28"/>
      <c r="M14" s="34"/>
      <c r="N14" s="34"/>
      <c r="O14" s="308"/>
      <c r="P14" s="308"/>
      <c r="Q14" s="308"/>
      <c r="R14" s="47"/>
      <c r="S14" s="308"/>
      <c r="T14" s="279"/>
      <c r="U14" s="308"/>
      <c r="V14" s="309"/>
      <c r="W14" s="279"/>
      <c r="X14" s="311"/>
      <c r="Y14" s="311"/>
      <c r="AB14" s="228"/>
      <c r="AC14" s="408"/>
      <c r="AD14" s="83"/>
      <c r="AE14" s="418" t="s">
        <v>138</v>
      </c>
    </row>
    <row r="15" spans="1:31" ht="16.149999999999999" customHeight="1" x14ac:dyDescent="0.2">
      <c r="A15" s="1" t="s">
        <v>8</v>
      </c>
      <c r="C15" s="23" t="s">
        <v>49</v>
      </c>
      <c r="D15" s="24"/>
      <c r="E15" s="293"/>
      <c r="F15" s="19"/>
      <c r="G15" s="293"/>
      <c r="H15" s="19"/>
      <c r="I15" s="294"/>
      <c r="J15" s="272"/>
      <c r="K15" s="294"/>
      <c r="L15" s="28"/>
      <c r="M15" s="34"/>
      <c r="N15" s="34"/>
      <c r="O15" s="308"/>
      <c r="P15" s="308"/>
      <c r="Q15" s="308"/>
      <c r="R15" s="47"/>
      <c r="S15" s="308"/>
      <c r="T15" s="279"/>
      <c r="U15" s="308"/>
      <c r="V15" s="309"/>
      <c r="W15" s="279"/>
      <c r="X15" s="311"/>
      <c r="Y15" s="311"/>
      <c r="AB15" s="228"/>
      <c r="AC15" s="408"/>
      <c r="AD15" s="83"/>
      <c r="AE15" s="215"/>
    </row>
    <row r="16" spans="1:31" ht="16.149999999999999" hidden="1" customHeight="1" x14ac:dyDescent="0.2">
      <c r="A16" s="1"/>
      <c r="C16" s="17" t="s">
        <v>44</v>
      </c>
      <c r="D16" s="26">
        <f>E16/E32</f>
        <v>0.46425255338904364</v>
      </c>
      <c r="E16" s="293">
        <v>50000</v>
      </c>
      <c r="F16" s="19">
        <f>G16/G32</f>
        <v>0.25906328289271641</v>
      </c>
      <c r="G16" s="293">
        <v>40051.94</v>
      </c>
      <c r="H16" s="19"/>
      <c r="I16" s="294"/>
      <c r="J16" s="272"/>
      <c r="K16" s="294"/>
      <c r="L16" s="28"/>
      <c r="M16" s="34"/>
      <c r="N16" s="34"/>
      <c r="O16" s="308"/>
      <c r="P16" s="308"/>
      <c r="Q16" s="308"/>
      <c r="R16" s="47"/>
      <c r="S16" s="308"/>
      <c r="T16" s="279"/>
      <c r="U16" s="308"/>
      <c r="V16" s="309"/>
      <c r="W16" s="279"/>
      <c r="X16" s="311"/>
      <c r="Y16" s="311"/>
      <c r="AA16" s="276">
        <f t="shared" si="2"/>
        <v>0</v>
      </c>
      <c r="AB16" s="228"/>
      <c r="AC16" s="408"/>
      <c r="AD16" s="83"/>
      <c r="AE16" s="215"/>
    </row>
    <row r="17" spans="3:31" ht="16.149999999999999" customHeight="1" x14ac:dyDescent="0.2">
      <c r="C17" s="177" t="s">
        <v>9</v>
      </c>
      <c r="D17" s="26">
        <f>E17/E32</f>
        <v>3.2497678737233054E-2</v>
      </c>
      <c r="E17" s="293">
        <v>3500</v>
      </c>
      <c r="F17" s="19">
        <f>G17/G32</f>
        <v>2.3623227814843342E-2</v>
      </c>
      <c r="G17" s="293">
        <v>3652.22</v>
      </c>
      <c r="H17" s="19">
        <f>I17/I32</f>
        <v>1.5034157606081016E-2</v>
      </c>
      <c r="I17" s="294">
        <v>2500</v>
      </c>
      <c r="J17" s="272">
        <f>K17/K32</f>
        <v>2.4590429342532426E-2</v>
      </c>
      <c r="K17" s="294">
        <v>4564.22</v>
      </c>
      <c r="L17" s="28">
        <f>M17/M32</f>
        <v>1.69061707523246E-2</v>
      </c>
      <c r="M17" s="34">
        <v>2000</v>
      </c>
      <c r="N17" s="34"/>
      <c r="O17" s="308">
        <v>1930.18</v>
      </c>
      <c r="P17" s="308"/>
      <c r="Q17" s="308">
        <v>3500</v>
      </c>
      <c r="R17" s="272">
        <f>S17/$S32</f>
        <v>1.9070218962355733E-2</v>
      </c>
      <c r="S17" s="308">
        <v>3536</v>
      </c>
      <c r="T17" s="279">
        <f>V17/V$32</f>
        <v>1.4900493243097951E-2</v>
      </c>
      <c r="U17" s="308">
        <v>3300</v>
      </c>
      <c r="V17" s="306">
        <v>1864</v>
      </c>
      <c r="W17" s="279">
        <f>Y17/Y$32</f>
        <v>1.0504272759484292E-2</v>
      </c>
      <c r="X17" s="311">
        <v>1800</v>
      </c>
      <c r="Y17" s="311">
        <v>1931.12</v>
      </c>
      <c r="Z17" s="310">
        <v>8500</v>
      </c>
      <c r="AA17" s="276">
        <f>AB17/AB$32</f>
        <v>6.2689651055680348E-2</v>
      </c>
      <c r="AB17" s="310">
        <v>7593</v>
      </c>
      <c r="AC17" s="408">
        <f>AD17/AD$32</f>
        <v>6.5306122448979598E-2</v>
      </c>
      <c r="AD17" s="120">
        <v>4000</v>
      </c>
      <c r="AE17" s="215" t="s">
        <v>174</v>
      </c>
    </row>
    <row r="18" spans="3:31" ht="16.149999999999999" customHeight="1" x14ac:dyDescent="0.2">
      <c r="C18" s="177" t="s">
        <v>12</v>
      </c>
      <c r="D18" s="26">
        <f>E18/E32</f>
        <v>9.2850510677808723E-2</v>
      </c>
      <c r="E18" s="293">
        <v>10000</v>
      </c>
      <c r="F18" s="19">
        <f>G18/G32</f>
        <v>1.8088532868590065E-2</v>
      </c>
      <c r="G18" s="293">
        <v>2796.54</v>
      </c>
      <c r="H18" s="19">
        <f>I18/I32</f>
        <v>4.2095641297026844E-2</v>
      </c>
      <c r="I18" s="294">
        <v>7000</v>
      </c>
      <c r="J18" s="272">
        <f>K18/K32</f>
        <v>5.4080604985916401E-2</v>
      </c>
      <c r="K18" s="294">
        <v>10037.879999999999</v>
      </c>
      <c r="L18" s="28">
        <f>M18/M32</f>
        <v>4.2265426880811495E-2</v>
      </c>
      <c r="M18" s="34">
        <v>5000</v>
      </c>
      <c r="N18" s="34"/>
      <c r="O18" s="308">
        <v>5443</v>
      </c>
      <c r="P18" s="308"/>
      <c r="Q18" s="308">
        <v>6000</v>
      </c>
      <c r="R18" s="272">
        <f>S18/S32</f>
        <v>5.1181102362204724E-2</v>
      </c>
      <c r="S18" s="308">
        <v>9490</v>
      </c>
      <c r="T18" s="279">
        <f t="shared" ref="T18:T26" si="4">V18/V$32</f>
        <v>7.5837435298964723E-2</v>
      </c>
      <c r="U18" s="308">
        <v>8000</v>
      </c>
      <c r="V18" s="306">
        <v>9487</v>
      </c>
      <c r="W18" s="279">
        <f t="shared" ref="W18:W26" si="5">Y18/Y$32</f>
        <v>5.7590570740928958E-2</v>
      </c>
      <c r="X18" s="311">
        <v>9000</v>
      </c>
      <c r="Y18" s="311">
        <v>10587.53</v>
      </c>
      <c r="Z18" s="310">
        <v>9800</v>
      </c>
      <c r="AA18" s="276">
        <f t="shared" ref="AA18:AA26" si="6">AB18/AB$32</f>
        <v>0.19360063579674022</v>
      </c>
      <c r="AB18" s="310">
        <v>23449</v>
      </c>
      <c r="AC18" s="408">
        <f t="shared" ref="AC18:AC26" si="7">AD18/AD$32</f>
        <v>0.13714285714285715</v>
      </c>
      <c r="AD18" s="120">
        <v>8400</v>
      </c>
      <c r="AE18" s="215" t="s">
        <v>179</v>
      </c>
    </row>
    <row r="19" spans="3:31" ht="16.149999999999999" customHeight="1" x14ac:dyDescent="0.2">
      <c r="C19" s="69" t="s">
        <v>219</v>
      </c>
      <c r="D19" s="26">
        <f>E19/E32</f>
        <v>0.17641597028783659</v>
      </c>
      <c r="E19" s="293">
        <v>19000</v>
      </c>
      <c r="F19" s="19">
        <f>G19/G32</f>
        <v>0.14491097580821891</v>
      </c>
      <c r="G19" s="293">
        <v>22403.66</v>
      </c>
      <c r="H19" s="19">
        <f>I19/I32</f>
        <v>6.0136630424324065E-2</v>
      </c>
      <c r="I19" s="294">
        <v>10000</v>
      </c>
      <c r="J19" s="272">
        <f>K19/K32</f>
        <v>5.3847104145092486E-2</v>
      </c>
      <c r="K19" s="294">
        <v>9994.5400000000009</v>
      </c>
      <c r="L19" s="28">
        <f>M19/M32</f>
        <v>7.6077768385460695E-2</v>
      </c>
      <c r="M19" s="34">
        <v>9000</v>
      </c>
      <c r="N19" s="34"/>
      <c r="O19" s="308">
        <v>3817</v>
      </c>
      <c r="P19" s="308"/>
      <c r="Q19" s="308">
        <v>15000</v>
      </c>
      <c r="R19" s="272">
        <f>S19/S32</f>
        <v>0.16959874878653866</v>
      </c>
      <c r="S19" s="308">
        <v>31447</v>
      </c>
      <c r="T19" s="279">
        <f t="shared" si="4"/>
        <v>0.14030389172265609</v>
      </c>
      <c r="U19" s="308">
        <v>17000</v>
      </c>
      <c r="V19" s="306">
        <v>17551.53</v>
      </c>
      <c r="W19" s="279">
        <f t="shared" si="5"/>
        <v>0.14661008310533788</v>
      </c>
      <c r="X19" s="311">
        <v>20000</v>
      </c>
      <c r="Y19" s="311">
        <v>26953</v>
      </c>
      <c r="Z19" s="310">
        <v>25000</v>
      </c>
      <c r="AA19" s="276">
        <f t="shared" si="6"/>
        <v>8.0762566393607946E-2</v>
      </c>
      <c r="AB19" s="310">
        <v>9782</v>
      </c>
      <c r="AC19" s="408">
        <f t="shared" si="7"/>
        <v>0.24489795918367346</v>
      </c>
      <c r="AD19" s="120">
        <v>15000</v>
      </c>
      <c r="AE19" s="215" t="s">
        <v>189</v>
      </c>
    </row>
    <row r="20" spans="3:31" ht="16.149999999999999" customHeight="1" x14ac:dyDescent="0.2">
      <c r="C20" s="69" t="s">
        <v>56</v>
      </c>
      <c r="D20" s="26">
        <f>E20/E32</f>
        <v>0.2785515320334262</v>
      </c>
      <c r="E20" s="293">
        <v>30000</v>
      </c>
      <c r="F20" s="19">
        <f>G20/G32</f>
        <v>0.13482086884258074</v>
      </c>
      <c r="G20" s="293">
        <v>20843.7</v>
      </c>
      <c r="H20" s="19">
        <f>I20/I32</f>
        <v>0.54536707399211004</v>
      </c>
      <c r="I20" s="294">
        <v>90688</v>
      </c>
      <c r="J20" s="272">
        <f>K20/K32</f>
        <v>0.49881016397803973</v>
      </c>
      <c r="K20" s="294">
        <v>92583.96</v>
      </c>
      <c r="L20" s="28">
        <f>M20/M32</f>
        <v>0.48436179205409974</v>
      </c>
      <c r="M20" s="34">
        <v>57300</v>
      </c>
      <c r="N20" s="34"/>
      <c r="O20" s="308">
        <v>60321</v>
      </c>
      <c r="P20" s="308"/>
      <c r="Q20" s="308">
        <v>100000</v>
      </c>
      <c r="R20" s="272">
        <f>S20/S32</f>
        <v>0.46746845000539317</v>
      </c>
      <c r="S20" s="308">
        <v>86678</v>
      </c>
      <c r="T20" s="279">
        <f t="shared" si="4"/>
        <v>0.35243183803739403</v>
      </c>
      <c r="U20" s="308">
        <v>100000</v>
      </c>
      <c r="V20" s="311">
        <v>44088</v>
      </c>
      <c r="W20" s="279">
        <f t="shared" si="5"/>
        <v>0.56346362282528561</v>
      </c>
      <c r="X20" s="311">
        <v>103000</v>
      </c>
      <c r="Y20" s="311">
        <v>103587.93</v>
      </c>
      <c r="Z20" s="310">
        <v>102000</v>
      </c>
      <c r="AA20" s="276">
        <f t="shared" si="6"/>
        <v>0.14046345758070455</v>
      </c>
      <c r="AB20" s="310">
        <v>17013</v>
      </c>
      <c r="AC20" s="408">
        <f t="shared" si="7"/>
        <v>8.1632653061224483E-2</v>
      </c>
      <c r="AD20" s="120">
        <v>5000</v>
      </c>
      <c r="AE20" s="140" t="s">
        <v>188</v>
      </c>
    </row>
    <row r="21" spans="3:31" ht="16.149999999999999" customHeight="1" x14ac:dyDescent="0.2">
      <c r="C21" s="177" t="s">
        <v>34</v>
      </c>
      <c r="D21" s="26">
        <f>E21/E32</f>
        <v>2.7855153203342618E-2</v>
      </c>
      <c r="E21" s="293">
        <v>3000</v>
      </c>
      <c r="F21" s="19">
        <f>G21/G32</f>
        <v>1.2286960686124169E-2</v>
      </c>
      <c r="G21" s="293">
        <v>1899.6</v>
      </c>
      <c r="H21" s="19">
        <f>I21/I36</f>
        <v>1.5723270440251572E-2</v>
      </c>
      <c r="I21" s="294">
        <v>2500</v>
      </c>
      <c r="J21" s="272">
        <f>K21/K32</f>
        <v>1.3259281133126674E-2</v>
      </c>
      <c r="K21" s="294">
        <v>2461.0500000000002</v>
      </c>
      <c r="L21" s="28">
        <f>M21/M36</f>
        <v>1.524390243902439E-2</v>
      </c>
      <c r="M21" s="34">
        <v>2500</v>
      </c>
      <c r="N21" s="34"/>
      <c r="O21" s="308">
        <v>3493</v>
      </c>
      <c r="P21" s="308"/>
      <c r="Q21" s="308">
        <f>M21</f>
        <v>2500</v>
      </c>
      <c r="R21" s="272">
        <f>S21/$S36</f>
        <v>1.5892911469425008E-2</v>
      </c>
      <c r="S21" s="308">
        <v>2612</v>
      </c>
      <c r="T21" s="279">
        <f t="shared" si="4"/>
        <v>2.1719227543721638E-2</v>
      </c>
      <c r="U21" s="308">
        <v>2500</v>
      </c>
      <c r="V21" s="306">
        <v>2717</v>
      </c>
      <c r="W21" s="279">
        <f t="shared" si="5"/>
        <v>1.5480736709004253E-2</v>
      </c>
      <c r="X21" s="311">
        <v>2500</v>
      </c>
      <c r="Y21" s="311">
        <v>2846</v>
      </c>
      <c r="Z21" s="310">
        <v>2700</v>
      </c>
      <c r="AA21" s="276">
        <f t="shared" si="6"/>
        <v>2.7352932167452784E-2</v>
      </c>
      <c r="AB21" s="310">
        <v>3313</v>
      </c>
      <c r="AC21" s="408">
        <f t="shared" si="7"/>
        <v>4.0816326530612242E-2</v>
      </c>
      <c r="AD21" s="120">
        <v>2500</v>
      </c>
      <c r="AE21" s="140"/>
    </row>
    <row r="22" spans="3:31" ht="16.149999999999999" customHeight="1" x14ac:dyDescent="0.2">
      <c r="C22" s="177" t="s">
        <v>5</v>
      </c>
      <c r="D22" s="26">
        <f>E22/E32</f>
        <v>3.7140204271123488E-2</v>
      </c>
      <c r="E22" s="293">
        <v>4000</v>
      </c>
      <c r="F22" s="19">
        <f>G22/G32</f>
        <v>1.4761299463166674E-2</v>
      </c>
      <c r="G22" s="293">
        <v>2282.14</v>
      </c>
      <c r="H22" s="19"/>
      <c r="I22" s="294"/>
      <c r="J22" s="272">
        <f>K22/K32</f>
        <v>5.3161579295382382E-3</v>
      </c>
      <c r="K22" s="294">
        <v>986.73</v>
      </c>
      <c r="L22" s="28"/>
      <c r="M22" s="34"/>
      <c r="N22" s="34"/>
      <c r="O22" s="308">
        <v>100</v>
      </c>
      <c r="P22" s="308"/>
      <c r="Q22" s="308"/>
      <c r="R22" s="272">
        <f>S22/$S37</f>
        <v>0.15771428571428572</v>
      </c>
      <c r="S22" s="308">
        <v>552</v>
      </c>
      <c r="T22" s="279">
        <f t="shared" si="4"/>
        <v>5.5157405245373319E-4</v>
      </c>
      <c r="U22" s="308"/>
      <c r="V22" s="306">
        <v>69</v>
      </c>
      <c r="W22" s="279">
        <f t="shared" si="5"/>
        <v>1.1407007497441545E-2</v>
      </c>
      <c r="X22" s="311"/>
      <c r="Y22" s="311">
        <v>2097.08</v>
      </c>
      <c r="Z22" s="310"/>
      <c r="AA22" s="276">
        <f t="shared" si="6"/>
        <v>4.6312567974678438E-3</v>
      </c>
      <c r="AB22" s="310">
        <v>560.94000000000005</v>
      </c>
      <c r="AC22" s="408">
        <f t="shared" si="7"/>
        <v>8.1632653061224497E-3</v>
      </c>
      <c r="AD22" s="120">
        <v>500</v>
      </c>
      <c r="AE22" s="140"/>
    </row>
    <row r="23" spans="3:31" ht="16.149999999999999" customHeight="1" x14ac:dyDescent="0.2">
      <c r="C23" s="177" t="s">
        <v>13</v>
      </c>
      <c r="D23" s="26">
        <f>E23/E32</f>
        <v>0.18570102135561745</v>
      </c>
      <c r="E23" s="293">
        <v>20000</v>
      </c>
      <c r="F23" s="19">
        <f>G23/G32</f>
        <v>8.2704970902231348E-2</v>
      </c>
      <c r="G23" s="293">
        <v>12786.43</v>
      </c>
      <c r="H23" s="19">
        <f>I23/I38</f>
        <v>0.45454545454545453</v>
      </c>
      <c r="I23" s="294">
        <v>5000</v>
      </c>
      <c r="J23" s="272">
        <f>K23/K32</f>
        <v>2.9717857819969558E-2</v>
      </c>
      <c r="K23" s="294">
        <v>5515.92</v>
      </c>
      <c r="L23" s="28">
        <f>M23/M38</f>
        <v>0.44444444444444442</v>
      </c>
      <c r="M23" s="34">
        <v>4000</v>
      </c>
      <c r="N23" s="34"/>
      <c r="O23" s="308">
        <v>5275</v>
      </c>
      <c r="P23" s="308"/>
      <c r="Q23" s="308">
        <v>25000</v>
      </c>
      <c r="R23" s="272">
        <f>S23/$S38</f>
        <v>3.0278928751894898</v>
      </c>
      <c r="S23" s="308">
        <v>29961</v>
      </c>
      <c r="T23" s="279">
        <f t="shared" si="4"/>
        <v>0.34508551116485803</v>
      </c>
      <c r="U23" s="308">
        <v>25000</v>
      </c>
      <c r="V23" s="306">
        <v>43169</v>
      </c>
      <c r="W23" s="279">
        <f t="shared" si="5"/>
        <v>0.16320982795059527</v>
      </c>
      <c r="X23" s="311">
        <v>25000</v>
      </c>
      <c r="Y23" s="311">
        <v>30004.720000000001</v>
      </c>
      <c r="Z23" s="310">
        <v>25000</v>
      </c>
      <c r="AA23" s="276">
        <f t="shared" si="6"/>
        <v>0.46289062451623575</v>
      </c>
      <c r="AB23" s="310">
        <v>56065.53</v>
      </c>
      <c r="AC23" s="408">
        <f t="shared" si="7"/>
        <v>0.40816326530612246</v>
      </c>
      <c r="AD23" s="120">
        <v>25000</v>
      </c>
      <c r="AE23" s="140" t="s">
        <v>192</v>
      </c>
    </row>
    <row r="24" spans="3:31" ht="16.149999999999999" customHeight="1" x14ac:dyDescent="0.2">
      <c r="C24" s="243" t="s">
        <v>177</v>
      </c>
      <c r="D24" s="26"/>
      <c r="E24" s="293"/>
      <c r="F24" s="19"/>
      <c r="G24" s="293"/>
      <c r="H24" s="19"/>
      <c r="I24" s="294"/>
      <c r="J24" s="272"/>
      <c r="K24" s="294"/>
      <c r="L24" s="28"/>
      <c r="M24" s="34"/>
      <c r="N24" s="34"/>
      <c r="O24" s="308"/>
      <c r="P24" s="308"/>
      <c r="Q24" s="308"/>
      <c r="R24" s="272"/>
      <c r="S24" s="308"/>
      <c r="T24" s="279"/>
      <c r="U24" s="308"/>
      <c r="W24" s="279"/>
      <c r="X24" s="311"/>
      <c r="Y24" s="311"/>
      <c r="Z24" s="310"/>
      <c r="AA24" s="276">
        <f t="shared" si="6"/>
        <v>1.1112902715783714E-2</v>
      </c>
      <c r="AB24" s="310">
        <v>1346</v>
      </c>
      <c r="AC24" s="408"/>
      <c r="AD24" s="120"/>
      <c r="AE24" s="140"/>
    </row>
    <row r="25" spans="3:31" ht="16.149999999999999" customHeight="1" x14ac:dyDescent="0.2">
      <c r="C25" s="177" t="s">
        <v>14</v>
      </c>
      <c r="D25" s="26">
        <f>E25/E32</f>
        <v>4.1782729805013928E-2</v>
      </c>
      <c r="E25" s="293">
        <v>4500</v>
      </c>
      <c r="F25" s="19"/>
      <c r="G25" s="293">
        <v>-4500</v>
      </c>
      <c r="H25" s="19"/>
      <c r="I25" s="294"/>
      <c r="J25" s="272"/>
      <c r="K25" s="294"/>
      <c r="L25" s="28"/>
      <c r="M25" s="34"/>
      <c r="N25" s="34"/>
      <c r="O25" s="308"/>
      <c r="P25" s="308"/>
      <c r="Q25" s="308"/>
      <c r="R25" s="272">
        <f>S25/$S40</f>
        <v>0</v>
      </c>
      <c r="S25" s="308"/>
      <c r="T25" s="279">
        <f t="shared" si="4"/>
        <v>0</v>
      </c>
      <c r="U25" s="308"/>
      <c r="W25" s="279">
        <f t="shared" si="5"/>
        <v>0</v>
      </c>
      <c r="X25" s="311"/>
      <c r="Y25" s="311"/>
      <c r="Z25" s="310"/>
      <c r="AA25" s="276">
        <f t="shared" si="6"/>
        <v>0</v>
      </c>
      <c r="AB25" s="310"/>
      <c r="AC25" s="408">
        <f t="shared" si="7"/>
        <v>0</v>
      </c>
      <c r="AD25" s="120"/>
      <c r="AE25" s="140"/>
    </row>
    <row r="26" spans="3:31" ht="15.75" customHeight="1" x14ac:dyDescent="0.2">
      <c r="C26" s="177" t="s">
        <v>11</v>
      </c>
      <c r="D26" s="26">
        <f>E26/E32</f>
        <v>1.3927576601671309E-2</v>
      </c>
      <c r="E26" s="293">
        <v>1500</v>
      </c>
      <c r="F26" s="19">
        <f>G26/G32</f>
        <v>2.8897190298863701E-2</v>
      </c>
      <c r="G26" s="293">
        <v>4467.59</v>
      </c>
      <c r="H26" s="19"/>
      <c r="I26" s="294"/>
      <c r="J26" s="272">
        <f>K26/K32</f>
        <v>3.2714900914882585E-3</v>
      </c>
      <c r="K26" s="294">
        <v>607.22</v>
      </c>
      <c r="L26" s="28"/>
      <c r="M26" s="34"/>
      <c r="N26" s="34"/>
      <c r="O26" s="308">
        <v>630</v>
      </c>
      <c r="P26" s="308"/>
      <c r="Q26" s="308">
        <v>3500</v>
      </c>
      <c r="R26" s="272">
        <f>S26/S32</f>
        <v>2.0736705856973358E-2</v>
      </c>
      <c r="S26" s="308">
        <v>3845</v>
      </c>
      <c r="T26" s="279">
        <f t="shared" si="4"/>
        <v>4.9162035110006649E-2</v>
      </c>
      <c r="U26" s="308">
        <v>5000</v>
      </c>
      <c r="V26" s="306">
        <v>6150</v>
      </c>
      <c r="W26" s="279">
        <f t="shared" si="5"/>
        <v>1.2891548137856669E-3</v>
      </c>
      <c r="X26" s="311"/>
      <c r="Y26" s="311">
        <v>237</v>
      </c>
      <c r="Z26" s="311">
        <v>235</v>
      </c>
      <c r="AA26" s="276">
        <f t="shared" si="6"/>
        <v>1.6495972976326791E-2</v>
      </c>
      <c r="AB26" s="311">
        <v>1998</v>
      </c>
      <c r="AC26" s="408">
        <f t="shared" si="7"/>
        <v>1.3877551020408163E-2</v>
      </c>
      <c r="AD26" s="117">
        <v>850</v>
      </c>
      <c r="AE26" s="140" t="s">
        <v>228</v>
      </c>
    </row>
    <row r="27" spans="3:31" ht="16.149999999999999" hidden="1" customHeight="1" x14ac:dyDescent="0.2">
      <c r="C27" s="177" t="s">
        <v>10</v>
      </c>
      <c r="D27" s="26">
        <f>E27/E32</f>
        <v>1.8570102135561744E-2</v>
      </c>
      <c r="E27" s="293">
        <v>2000</v>
      </c>
      <c r="F27" s="19">
        <f>G27/G32</f>
        <v>1.2936366273030291E-2</v>
      </c>
      <c r="G27" s="293">
        <v>2000</v>
      </c>
      <c r="H27" s="19">
        <f>I27/I41</f>
        <v>0.62902877956435266</v>
      </c>
      <c r="I27" s="294">
        <v>2100</v>
      </c>
      <c r="J27" s="272">
        <f>K27/K32</f>
        <v>2.2520385663220775E-5</v>
      </c>
      <c r="K27" s="294">
        <v>4.18</v>
      </c>
      <c r="L27" s="28"/>
      <c r="M27" s="34">
        <v>2000</v>
      </c>
      <c r="N27" s="34"/>
      <c r="O27" s="308">
        <v>335</v>
      </c>
      <c r="P27" s="308"/>
      <c r="Q27" s="308">
        <v>2000</v>
      </c>
      <c r="R27" s="272"/>
      <c r="S27" s="308">
        <v>1461</v>
      </c>
      <c r="T27" s="279"/>
      <c r="U27" s="308">
        <v>2000</v>
      </c>
      <c r="V27" s="306">
        <v>1</v>
      </c>
      <c r="W27" s="279"/>
      <c r="X27" s="311"/>
      <c r="Y27" s="311"/>
      <c r="Z27" s="310"/>
      <c r="AB27" s="310"/>
      <c r="AC27" s="408"/>
      <c r="AD27" s="120"/>
      <c r="AE27" s="140"/>
    </row>
    <row r="28" spans="3:31" ht="16.149999999999999" hidden="1" customHeight="1" x14ac:dyDescent="0.2">
      <c r="C28" s="177" t="s">
        <v>55</v>
      </c>
      <c r="D28" s="26">
        <f>E28/E32</f>
        <v>8.8207985143918297E-2</v>
      </c>
      <c r="E28" s="293">
        <v>9500</v>
      </c>
      <c r="F28" s="19">
        <f>G28/G32</f>
        <v>6.9657675288409826E-2</v>
      </c>
      <c r="G28" s="293">
        <v>10769.28</v>
      </c>
      <c r="H28" s="19">
        <f>I28/I32</f>
        <v>3.908880977581064E-2</v>
      </c>
      <c r="I28" s="294">
        <v>6500</v>
      </c>
      <c r="J28" s="272">
        <f>K28/K32</f>
        <v>2.7618774695986916E-2</v>
      </c>
      <c r="K28" s="294">
        <v>5126.3100000000004</v>
      </c>
      <c r="L28" s="28">
        <f>M28/M32</f>
        <v>5.4945054945054944E-2</v>
      </c>
      <c r="M28" s="34">
        <v>6500</v>
      </c>
      <c r="N28" s="34"/>
      <c r="O28" s="308">
        <v>6947</v>
      </c>
      <c r="P28" s="308"/>
      <c r="Q28" s="308">
        <v>10000</v>
      </c>
      <c r="R28" s="272"/>
      <c r="S28" s="308">
        <v>15838</v>
      </c>
      <c r="T28" s="279"/>
      <c r="U28" s="308"/>
      <c r="V28" s="309"/>
      <c r="W28" s="279"/>
      <c r="X28" s="311"/>
      <c r="Y28" s="311"/>
      <c r="AB28" s="228"/>
      <c r="AC28" s="408"/>
      <c r="AD28" s="83"/>
      <c r="AE28" s="140"/>
    </row>
    <row r="29" spans="3:31" ht="16.149999999999999" hidden="1" customHeight="1" x14ac:dyDescent="0.2">
      <c r="C29" s="177" t="s">
        <v>43</v>
      </c>
      <c r="D29" s="26"/>
      <c r="E29" s="293"/>
      <c r="F29" s="19">
        <f>G29/G32</f>
        <v>0.22654966672039573</v>
      </c>
      <c r="G29" s="293">
        <v>35025.24</v>
      </c>
      <c r="H29" s="19">
        <f>I29/I32</f>
        <v>0.24054652169729626</v>
      </c>
      <c r="I29" s="294">
        <v>40000</v>
      </c>
      <c r="J29" s="272">
        <f>K29/K32</f>
        <v>0.28946561549264604</v>
      </c>
      <c r="K29" s="294">
        <v>53727.6</v>
      </c>
      <c r="L29" s="28">
        <f>M29/M32</f>
        <v>0.25359256128486896</v>
      </c>
      <c r="M29" s="34">
        <v>30000</v>
      </c>
      <c r="N29" s="34"/>
      <c r="O29" s="308">
        <v>11605.03</v>
      </c>
      <c r="P29" s="308"/>
      <c r="Q29" s="308"/>
      <c r="R29" s="272"/>
      <c r="S29" s="308"/>
      <c r="T29" s="279"/>
      <c r="U29" s="308"/>
      <c r="V29" s="309"/>
      <c r="W29" s="279"/>
      <c r="X29" s="311"/>
      <c r="Y29" s="311"/>
      <c r="AB29" s="228"/>
      <c r="AC29" s="408"/>
      <c r="AD29" s="83"/>
      <c r="AE29" s="140"/>
    </row>
    <row r="30" spans="3:31" ht="16.149999999999999" hidden="1" customHeight="1" x14ac:dyDescent="0.2">
      <c r="C30" s="177" t="s">
        <v>35</v>
      </c>
      <c r="D30" s="26">
        <f>E30/E32</f>
        <v>6.4995357474466105E-3</v>
      </c>
      <c r="E30" s="293">
        <v>700</v>
      </c>
      <c r="F30" s="19">
        <f>G30/G32</f>
        <v>8.0580625514705675E-4</v>
      </c>
      <c r="G30" s="293">
        <v>124.58</v>
      </c>
      <c r="H30" s="19"/>
      <c r="I30" s="294"/>
      <c r="J30" s="272"/>
      <c r="K30" s="294"/>
      <c r="L30" s="28">
        <f>M30/M44</f>
        <v>0</v>
      </c>
      <c r="M30" s="34"/>
      <c r="N30" s="34"/>
      <c r="O30" s="308"/>
      <c r="P30" s="308"/>
      <c r="Q30" s="308"/>
      <c r="R30" s="272"/>
      <c r="S30" s="308"/>
      <c r="T30" s="279"/>
      <c r="U30" s="308"/>
      <c r="V30" s="309"/>
      <c r="W30" s="279"/>
      <c r="X30" s="311"/>
      <c r="Y30" s="311"/>
      <c r="AB30" s="228"/>
      <c r="AC30" s="408"/>
      <c r="AD30" s="83"/>
      <c r="AE30" s="140"/>
    </row>
    <row r="31" spans="3:31" ht="15.75" hidden="1" customHeight="1" x14ac:dyDescent="0.2">
      <c r="C31" s="178" t="s">
        <v>75</v>
      </c>
      <c r="D31" s="26"/>
      <c r="E31" s="293"/>
      <c r="F31" s="19"/>
      <c r="G31" s="293"/>
      <c r="H31" s="19"/>
      <c r="I31" s="294"/>
      <c r="J31" s="272"/>
      <c r="K31" s="294"/>
      <c r="L31" s="28"/>
      <c r="M31" s="34"/>
      <c r="N31" s="34"/>
      <c r="O31" s="308"/>
      <c r="P31" s="308"/>
      <c r="Q31" s="308"/>
      <c r="R31" s="272"/>
      <c r="S31" s="308"/>
      <c r="T31" s="279"/>
      <c r="U31" s="308"/>
      <c r="V31" s="309"/>
      <c r="W31" s="279"/>
      <c r="X31" s="311">
        <v>5500</v>
      </c>
      <c r="Y31" s="311">
        <v>5597</v>
      </c>
      <c r="Z31" s="311">
        <v>100</v>
      </c>
      <c r="AB31" s="311"/>
      <c r="AC31" s="408"/>
      <c r="AD31" s="117"/>
      <c r="AE31" s="140"/>
    </row>
    <row r="32" spans="3:31" s="1" customFormat="1" ht="16.149999999999999" customHeight="1" x14ac:dyDescent="0.2">
      <c r="C32" s="38" t="s">
        <v>15</v>
      </c>
      <c r="D32" s="39"/>
      <c r="E32" s="295">
        <f>SUM(E17:E30)</f>
        <v>107700</v>
      </c>
      <c r="F32" s="40"/>
      <c r="G32" s="295">
        <f>SUM(G16:G30)</f>
        <v>154602.91999999998</v>
      </c>
      <c r="H32" s="40"/>
      <c r="I32" s="37">
        <f>SUM(I16:I30)</f>
        <v>166288</v>
      </c>
      <c r="J32" s="273"/>
      <c r="K32" s="37">
        <f>SUM(K16:K30)</f>
        <v>185609.61000000002</v>
      </c>
      <c r="L32" s="41"/>
      <c r="M32" s="37">
        <f>SUM(M16:M30)</f>
        <v>118300</v>
      </c>
      <c r="N32" s="37"/>
      <c r="O32" s="316">
        <f>SUM(O17:O29)</f>
        <v>99896.209999999992</v>
      </c>
      <c r="P32" s="316"/>
      <c r="Q32" s="316">
        <f>SUM(Q15:Q30)</f>
        <v>167500</v>
      </c>
      <c r="R32" s="273"/>
      <c r="S32" s="316">
        <f>SUM(S17:S30)</f>
        <v>185420</v>
      </c>
      <c r="T32" s="280"/>
      <c r="U32" s="316">
        <f>SUM(U15:U30)</f>
        <v>162800</v>
      </c>
      <c r="V32" s="317">
        <f>SUM(V17:V30)</f>
        <v>125096.53</v>
      </c>
      <c r="W32" s="280"/>
      <c r="X32" s="318">
        <f>SUM(X17:X31)</f>
        <v>166800</v>
      </c>
      <c r="Y32" s="318">
        <f>SUM(Y17:Y31)</f>
        <v>183841.37999999998</v>
      </c>
      <c r="Z32" s="319">
        <f>SUM(Z17:Z31)</f>
        <v>173335</v>
      </c>
      <c r="AA32" s="284"/>
      <c r="AB32" s="319">
        <f>SUM(AB17:AB31)</f>
        <v>121120.47</v>
      </c>
      <c r="AC32" s="409"/>
      <c r="AD32" s="121">
        <f>SUM(AD17:AD31)</f>
        <v>61250</v>
      </c>
      <c r="AE32" s="241"/>
    </row>
    <row r="33" spans="2:31" ht="10.5" customHeight="1" x14ac:dyDescent="0.2">
      <c r="C33" s="17"/>
      <c r="D33" s="26"/>
      <c r="E33" s="293"/>
      <c r="F33" s="19"/>
      <c r="G33" s="293"/>
      <c r="H33" s="19"/>
      <c r="I33" s="294"/>
      <c r="J33" s="272"/>
      <c r="K33" s="294"/>
      <c r="L33" s="28"/>
      <c r="M33" s="34"/>
      <c r="N33" s="34"/>
      <c r="O33" s="308"/>
      <c r="P33" s="308"/>
      <c r="Q33" s="308"/>
      <c r="R33" s="272"/>
      <c r="S33" s="308"/>
      <c r="T33" s="279"/>
      <c r="U33" s="308"/>
      <c r="V33" s="309"/>
      <c r="W33" s="279"/>
      <c r="X33" s="311"/>
      <c r="Y33" s="311"/>
      <c r="AB33" s="228"/>
      <c r="AC33" s="408"/>
      <c r="AD33" s="83"/>
      <c r="AE33" s="140"/>
    </row>
    <row r="34" spans="2:31" ht="16.149999999999999" customHeight="1" x14ac:dyDescent="0.2">
      <c r="B34" s="2" t="s">
        <v>16</v>
      </c>
      <c r="C34" s="23" t="s">
        <v>16</v>
      </c>
      <c r="D34" s="26"/>
      <c r="E34" s="293"/>
      <c r="F34" s="19"/>
      <c r="G34" s="293"/>
      <c r="H34" s="19"/>
      <c r="I34" s="294"/>
      <c r="J34" s="272"/>
      <c r="K34" s="294"/>
      <c r="L34" s="28"/>
      <c r="M34" s="34"/>
      <c r="N34" s="34"/>
      <c r="O34" s="308"/>
      <c r="P34" s="308"/>
      <c r="Q34" s="308"/>
      <c r="R34" s="272"/>
      <c r="S34" s="308"/>
      <c r="T34" s="279"/>
      <c r="U34" s="308"/>
      <c r="V34" s="309"/>
      <c r="W34" s="279"/>
      <c r="X34" s="311"/>
      <c r="Y34" s="311"/>
      <c r="AB34" s="228"/>
      <c r="AC34" s="408"/>
      <c r="AD34" s="83"/>
      <c r="AE34" s="140"/>
    </row>
    <row r="35" spans="2:31" ht="16.149999999999999" customHeight="1" x14ac:dyDescent="0.2">
      <c r="C35" s="177" t="s">
        <v>17</v>
      </c>
      <c r="D35" s="26"/>
      <c r="E35" s="293">
        <v>16587.240000000002</v>
      </c>
      <c r="F35" s="19">
        <f>G35/G49</f>
        <v>8.2026631293574945E-2</v>
      </c>
      <c r="G35" s="293">
        <v>16587.240000000002</v>
      </c>
      <c r="H35" s="19">
        <f>I35/I49</f>
        <v>8.9860653557479214E-2</v>
      </c>
      <c r="I35" s="294">
        <v>19000</v>
      </c>
      <c r="J35" s="272">
        <f>K35/K49</f>
        <v>9.031539622204017E-2</v>
      </c>
      <c r="K35" s="296">
        <v>18587.240000000002</v>
      </c>
      <c r="L35" s="28">
        <f>M35/M49</f>
        <v>8.898109727985247E-2</v>
      </c>
      <c r="M35" s="34">
        <v>19300</v>
      </c>
      <c r="N35" s="34"/>
      <c r="O35" s="308">
        <v>19278</v>
      </c>
      <c r="P35" s="308"/>
      <c r="Q35" s="308">
        <v>19800</v>
      </c>
      <c r="R35" s="272">
        <f>S35/$S49</f>
        <v>8.9704602993615434E-2</v>
      </c>
      <c r="S35" s="308">
        <v>19278</v>
      </c>
      <c r="T35" s="279">
        <f>V35/V$49</f>
        <v>8.7134975955845101E-2</v>
      </c>
      <c r="U35" s="308">
        <v>19278</v>
      </c>
      <c r="V35" s="309">
        <v>19278</v>
      </c>
      <c r="W35" s="279">
        <f>Y35/Y$49</f>
        <v>8.5181879086271242E-2</v>
      </c>
      <c r="X35" s="311">
        <v>19278</v>
      </c>
      <c r="Y35" s="311">
        <v>19278</v>
      </c>
      <c r="Z35" s="311">
        <v>14405</v>
      </c>
      <c r="AA35" s="276">
        <f>AB35/AB$49</f>
        <v>6.0213768282538632E-2</v>
      </c>
      <c r="AB35" s="311">
        <v>14405</v>
      </c>
      <c r="AC35" s="408">
        <f>AD35/AD$49</f>
        <v>6.050233105128313E-2</v>
      </c>
      <c r="AD35" s="117">
        <v>14405</v>
      </c>
      <c r="AE35" s="140" t="s">
        <v>221</v>
      </c>
    </row>
    <row r="36" spans="2:31" ht="16.149999999999999" customHeight="1" x14ac:dyDescent="0.2">
      <c r="C36" s="177" t="s">
        <v>18</v>
      </c>
      <c r="D36" s="26"/>
      <c r="E36" s="293">
        <v>144000</v>
      </c>
      <c r="F36" s="19">
        <f>G36/G49</f>
        <v>0.74198297340282804</v>
      </c>
      <c r="G36" s="293">
        <v>150042.12</v>
      </c>
      <c r="H36" s="19">
        <f>I36/I49</f>
        <v>0.75199178503364195</v>
      </c>
      <c r="I36" s="294">
        <v>159000</v>
      </c>
      <c r="J36" s="272">
        <f>K36/K49</f>
        <v>0.74919460862869947</v>
      </c>
      <c r="K36" s="294">
        <v>154187</v>
      </c>
      <c r="L36" s="28">
        <f>M36/M49</f>
        <v>0.756108805901337</v>
      </c>
      <c r="M36" s="34">
        <v>164000</v>
      </c>
      <c r="N36" s="34"/>
      <c r="O36" s="308">
        <v>165078</v>
      </c>
      <c r="P36" s="308"/>
      <c r="Q36" s="308">
        <v>174000</v>
      </c>
      <c r="R36" s="272">
        <f>S36/S49</f>
        <v>0.76475523923647137</v>
      </c>
      <c r="S36" s="308">
        <v>164350</v>
      </c>
      <c r="T36" s="279">
        <f t="shared" ref="T36:T47" si="8">V36/V$49</f>
        <v>0.75805349919382747</v>
      </c>
      <c r="U36" s="308">
        <v>180000</v>
      </c>
      <c r="V36" s="309">
        <v>167714</v>
      </c>
      <c r="W36" s="279">
        <f t="shared" ref="W36:W44" si="9">Y36/Y$49</f>
        <v>0.73411597443465493</v>
      </c>
      <c r="X36" s="311">
        <v>175000</v>
      </c>
      <c r="Y36" s="311">
        <v>166142</v>
      </c>
      <c r="Z36" s="311">
        <v>174000</v>
      </c>
      <c r="AA36" s="276">
        <f t="shared" ref="AA36:AA45" si="10">AB36/AB$49</f>
        <v>0.73073305717068437</v>
      </c>
      <c r="AB36" s="311">
        <v>174814</v>
      </c>
      <c r="AC36" s="408">
        <f t="shared" ref="AC36:AC44" si="11">AD36/AD$49</f>
        <v>0.74551640136082997</v>
      </c>
      <c r="AD36" s="117">
        <v>177500</v>
      </c>
      <c r="AE36" s="140"/>
    </row>
    <row r="37" spans="2:31" ht="16.149999999999999" customHeight="1" x14ac:dyDescent="0.2">
      <c r="C37" s="177" t="s">
        <v>19</v>
      </c>
      <c r="D37" s="26"/>
      <c r="E37" s="293">
        <v>3500</v>
      </c>
      <c r="F37" s="19">
        <f>G37/G49</f>
        <v>1.6071784799889466E-2</v>
      </c>
      <c r="G37" s="293">
        <v>3250</v>
      </c>
      <c r="H37" s="19">
        <f>I37/I49</f>
        <v>1.6553278286904068E-2</v>
      </c>
      <c r="I37" s="294">
        <v>3500</v>
      </c>
      <c r="J37" s="272">
        <f>K37/K49</f>
        <v>1.5548799494197553E-2</v>
      </c>
      <c r="K37" s="294">
        <v>3200</v>
      </c>
      <c r="L37" s="28">
        <f>M37/M49</f>
        <v>1.6136468418626097E-2</v>
      </c>
      <c r="M37" s="34">
        <v>3500</v>
      </c>
      <c r="N37" s="34"/>
      <c r="O37" s="308">
        <v>3350</v>
      </c>
      <c r="P37" s="308"/>
      <c r="Q37" s="308">
        <v>3350</v>
      </c>
      <c r="R37" s="272">
        <f>S37/$S51</f>
        <v>8.7428885344660659E-3</v>
      </c>
      <c r="S37" s="308">
        <v>3500</v>
      </c>
      <c r="T37" s="279">
        <f t="shared" si="8"/>
        <v>1.581971241028415E-2</v>
      </c>
      <c r="U37" s="308">
        <v>3500</v>
      </c>
      <c r="V37" s="309">
        <v>3500</v>
      </c>
      <c r="W37" s="279">
        <f t="shared" si="9"/>
        <v>1.6238375642807699E-2</v>
      </c>
      <c r="X37" s="311">
        <v>3500</v>
      </c>
      <c r="Y37" s="311">
        <v>3675</v>
      </c>
      <c r="Z37" s="311">
        <v>3700</v>
      </c>
      <c r="AA37" s="276">
        <f t="shared" si="10"/>
        <v>1.5884229050582909E-2</v>
      </c>
      <c r="AB37" s="311">
        <v>3800</v>
      </c>
      <c r="AC37" s="408">
        <f t="shared" si="11"/>
        <v>1.5960351127724811E-2</v>
      </c>
      <c r="AD37" s="117">
        <v>3800</v>
      </c>
      <c r="AE37" s="140"/>
    </row>
    <row r="38" spans="2:31" ht="27" customHeight="1" x14ac:dyDescent="0.2">
      <c r="C38" s="348" t="s">
        <v>20</v>
      </c>
      <c r="D38" s="335"/>
      <c r="E38" s="336">
        <v>8000</v>
      </c>
      <c r="F38" s="337">
        <f>G38/G49</f>
        <v>4.6117417789359134E-2</v>
      </c>
      <c r="G38" s="336">
        <v>9325.76</v>
      </c>
      <c r="H38" s="337">
        <f>I38/I51</f>
        <v>2.9121601429690606E-2</v>
      </c>
      <c r="I38" s="338">
        <v>11000</v>
      </c>
      <c r="J38" s="342">
        <f>K38/K49</f>
        <v>5.5625344290507556E-2</v>
      </c>
      <c r="K38" s="338">
        <v>11447.9</v>
      </c>
      <c r="L38" s="339">
        <f>M38/M51</f>
        <v>2.6849642004773269E-2</v>
      </c>
      <c r="M38" s="340">
        <v>9000</v>
      </c>
      <c r="N38" s="340"/>
      <c r="O38" s="341">
        <v>9843</v>
      </c>
      <c r="P38" s="341"/>
      <c r="Q38" s="341">
        <f t="shared" ref="Q38:Q47" si="12">M38</f>
        <v>9000</v>
      </c>
      <c r="R38" s="342">
        <f>S38/S49</f>
        <v>4.6043523530543869E-2</v>
      </c>
      <c r="S38" s="341">
        <v>9895</v>
      </c>
      <c r="T38" s="343">
        <f t="shared" si="8"/>
        <v>4.17066830058683E-2</v>
      </c>
      <c r="U38" s="341">
        <v>9000</v>
      </c>
      <c r="V38" s="344">
        <v>9227.31</v>
      </c>
      <c r="W38" s="343">
        <f t="shared" si="9"/>
        <v>4.2502567430793815E-2</v>
      </c>
      <c r="X38" s="345">
        <v>9000</v>
      </c>
      <c r="Y38" s="345">
        <v>9619</v>
      </c>
      <c r="Z38" s="345">
        <v>10500</v>
      </c>
      <c r="AA38" s="346">
        <f t="shared" si="10"/>
        <v>4.4120536218132264E-2</v>
      </c>
      <c r="AB38" s="345">
        <v>10555</v>
      </c>
      <c r="AC38" s="410">
        <f t="shared" si="11"/>
        <v>4.2000924020328449E-2</v>
      </c>
      <c r="AD38" s="347">
        <v>10000</v>
      </c>
      <c r="AE38" s="363" t="s">
        <v>220</v>
      </c>
    </row>
    <row r="39" spans="2:31" ht="16.149999999999999" customHeight="1" x14ac:dyDescent="0.2">
      <c r="C39" s="177" t="s">
        <v>21</v>
      </c>
      <c r="D39" s="26"/>
      <c r="E39" s="293">
        <v>7500</v>
      </c>
      <c r="F39" s="19">
        <f>G39/G49</f>
        <v>3.9344767674685713E-2</v>
      </c>
      <c r="G39" s="293">
        <v>7956.21</v>
      </c>
      <c r="H39" s="19">
        <f>I39/I49</f>
        <v>1.8918032327890362E-2</v>
      </c>
      <c r="I39" s="294">
        <v>4000</v>
      </c>
      <c r="J39" s="272">
        <f>K39/K49</f>
        <v>2.2016614183799545E-2</v>
      </c>
      <c r="K39" s="294">
        <v>4531.1000000000004</v>
      </c>
      <c r="L39" s="28">
        <f>M39/M49</f>
        <v>3.18118948824343E-2</v>
      </c>
      <c r="M39" s="34">
        <v>6900</v>
      </c>
      <c r="N39" s="34"/>
      <c r="O39" s="308">
        <v>6943</v>
      </c>
      <c r="P39" s="308"/>
      <c r="Q39" s="308">
        <v>7000</v>
      </c>
      <c r="R39" s="272">
        <f>S39/S49</f>
        <v>3.3512426120967852E-2</v>
      </c>
      <c r="S39" s="308">
        <v>7202</v>
      </c>
      <c r="T39" s="279">
        <f t="shared" si="8"/>
        <v>4.6808269063115047E-2</v>
      </c>
      <c r="U39" s="308">
        <v>10300</v>
      </c>
      <c r="V39" s="309">
        <v>10356</v>
      </c>
      <c r="W39" s="279">
        <f t="shared" si="9"/>
        <v>7.2672806584287958E-2</v>
      </c>
      <c r="X39" s="311">
        <v>16900</v>
      </c>
      <c r="Y39" s="311">
        <v>16447</v>
      </c>
      <c r="Z39" s="311">
        <v>17100</v>
      </c>
      <c r="AA39" s="276">
        <f t="shared" si="10"/>
        <v>7.011633107749414E-2</v>
      </c>
      <c r="AB39" s="311">
        <v>16774</v>
      </c>
      <c r="AC39" s="408">
        <f t="shared" si="11"/>
        <v>7.1821580074761651E-2</v>
      </c>
      <c r="AD39" s="117">
        <v>17100</v>
      </c>
      <c r="AE39" s="140" t="s">
        <v>178</v>
      </c>
    </row>
    <row r="40" spans="2:31" ht="16.149999999999999" customHeight="1" x14ac:dyDescent="0.2">
      <c r="C40" s="177" t="s">
        <v>22</v>
      </c>
      <c r="D40" s="26"/>
      <c r="E40" s="293">
        <v>500</v>
      </c>
      <c r="F40" s="19">
        <f>G40/G49</f>
        <v>5.5125232830710112E-3</v>
      </c>
      <c r="G40" s="293">
        <v>1114.73</v>
      </c>
      <c r="H40" s="19">
        <f>I40/I49</f>
        <v>4.7295080819725905E-3</v>
      </c>
      <c r="I40" s="294">
        <v>1000</v>
      </c>
      <c r="J40" s="272">
        <f>K40/K49</f>
        <v>4.5189670329980024E-3</v>
      </c>
      <c r="K40" s="294">
        <v>930.02</v>
      </c>
      <c r="L40" s="28">
        <f>M40/M49</f>
        <v>4.6104195481788844E-3</v>
      </c>
      <c r="M40" s="34">
        <v>1000</v>
      </c>
      <c r="N40" s="34"/>
      <c r="O40" s="308">
        <v>2270.81</v>
      </c>
      <c r="P40" s="308"/>
      <c r="Q40" s="308">
        <f t="shared" si="12"/>
        <v>1000</v>
      </c>
      <c r="R40" s="272">
        <f>S40/S49</f>
        <v>3.3921908695064657E-3</v>
      </c>
      <c r="S40" s="308">
        <v>729</v>
      </c>
      <c r="T40" s="279">
        <f t="shared" si="8"/>
        <v>1.3017363354748102E-3</v>
      </c>
      <c r="U40" s="308">
        <v>500</v>
      </c>
      <c r="V40" s="309">
        <v>288</v>
      </c>
      <c r="W40" s="279">
        <f t="shared" si="9"/>
        <v>2.2976749208870758E-3</v>
      </c>
      <c r="X40" s="311">
        <v>500</v>
      </c>
      <c r="Y40" s="311">
        <v>520</v>
      </c>
      <c r="Z40" s="311">
        <v>500</v>
      </c>
      <c r="AA40" s="276">
        <f t="shared" si="10"/>
        <v>1.9938887518758022E-3</v>
      </c>
      <c r="AB40" s="311">
        <v>477</v>
      </c>
      <c r="AC40" s="408">
        <f t="shared" si="11"/>
        <v>2.1000462010164222E-3</v>
      </c>
      <c r="AD40" s="117">
        <v>500</v>
      </c>
      <c r="AE40" s="140"/>
    </row>
    <row r="41" spans="2:31" ht="16.149999999999999" customHeight="1" x14ac:dyDescent="0.2">
      <c r="C41" s="177" t="s">
        <v>23</v>
      </c>
      <c r="D41" s="26"/>
      <c r="E41" s="293">
        <v>3175</v>
      </c>
      <c r="F41" s="19">
        <f>G41/G49</f>
        <v>1.5700897458353555E-2</v>
      </c>
      <c r="G41" s="293">
        <v>3175</v>
      </c>
      <c r="H41" s="19">
        <f>I41/I49</f>
        <v>1.5789368141503855E-2</v>
      </c>
      <c r="I41" s="294">
        <v>3338.48</v>
      </c>
      <c r="J41" s="272">
        <f>K41/K49</f>
        <v>1.6431582585480619E-2</v>
      </c>
      <c r="K41" s="294">
        <v>3381.68</v>
      </c>
      <c r="L41" s="28">
        <f>M41/M49</f>
        <v>1.6136468418626097E-2</v>
      </c>
      <c r="M41" s="34">
        <v>3500</v>
      </c>
      <c r="N41" s="34"/>
      <c r="O41" s="308">
        <v>3557.52</v>
      </c>
      <c r="P41" s="308"/>
      <c r="Q41" s="308">
        <v>3000</v>
      </c>
      <c r="R41" s="272">
        <f>S41/S49</f>
        <v>1.3647868066203654E-2</v>
      </c>
      <c r="S41" s="308">
        <v>2933</v>
      </c>
      <c r="T41" s="279">
        <f t="shared" si="8"/>
        <v>1.3546193741034744E-2</v>
      </c>
      <c r="U41" s="308">
        <v>3000</v>
      </c>
      <c r="V41" s="309">
        <v>2997</v>
      </c>
      <c r="W41" s="279">
        <f t="shared" si="9"/>
        <v>1.3534189005148295E-2</v>
      </c>
      <c r="X41" s="311">
        <v>3100</v>
      </c>
      <c r="Y41" s="311">
        <v>3063</v>
      </c>
      <c r="Z41" s="311">
        <v>3150</v>
      </c>
      <c r="AA41" s="276">
        <f t="shared" si="10"/>
        <v>1.3188090172260284E-2</v>
      </c>
      <c r="AB41" s="311">
        <v>3155</v>
      </c>
      <c r="AC41" s="408">
        <f t="shared" si="11"/>
        <v>1.421731278088118E-2</v>
      </c>
      <c r="AD41" s="117">
        <v>3385</v>
      </c>
      <c r="AE41" s="140" t="s">
        <v>193</v>
      </c>
    </row>
    <row r="42" spans="2:31" ht="16.149999999999999" customHeight="1" x14ac:dyDescent="0.2">
      <c r="C42" s="177" t="s">
        <v>24</v>
      </c>
      <c r="D42" s="26"/>
      <c r="E42" s="293">
        <v>1000</v>
      </c>
      <c r="F42" s="19">
        <f>G42/G49</f>
        <v>6.5886899932716091E-3</v>
      </c>
      <c r="G42" s="293">
        <v>1332.35</v>
      </c>
      <c r="H42" s="19">
        <f>I42/I49</f>
        <v>5.2024588901698494E-3</v>
      </c>
      <c r="I42" s="294">
        <v>1100</v>
      </c>
      <c r="J42" s="272">
        <f>K42/K49</f>
        <v>6.8278665778895012E-3</v>
      </c>
      <c r="K42" s="294">
        <v>1405.2</v>
      </c>
      <c r="L42" s="28">
        <f>M42/M53</f>
        <v>0.12</v>
      </c>
      <c r="M42" s="34">
        <v>1200</v>
      </c>
      <c r="N42" s="34"/>
      <c r="O42" s="308">
        <v>1305</v>
      </c>
      <c r="P42" s="308"/>
      <c r="Q42" s="308">
        <v>1250</v>
      </c>
      <c r="R42" s="272">
        <f>S42/S49</f>
        <v>6.5440899193952165E-3</v>
      </c>
      <c r="S42" s="308">
        <v>1406.36</v>
      </c>
      <c r="T42" s="279">
        <f t="shared" si="8"/>
        <v>6.1470882508532707E-3</v>
      </c>
      <c r="U42" s="308">
        <v>1500</v>
      </c>
      <c r="V42" s="309">
        <v>1360</v>
      </c>
      <c r="W42" s="279">
        <f t="shared" si="9"/>
        <v>8.0639552511902173E-3</v>
      </c>
      <c r="X42" s="311">
        <v>1400</v>
      </c>
      <c r="Y42" s="311">
        <v>1825</v>
      </c>
      <c r="Z42" s="311">
        <v>1800</v>
      </c>
      <c r="AA42" s="276">
        <f t="shared" si="10"/>
        <v>1.0040504784078986E-2</v>
      </c>
      <c r="AB42" s="311">
        <v>2402</v>
      </c>
      <c r="AC42" s="408">
        <f t="shared" si="11"/>
        <v>7.9801755638624055E-3</v>
      </c>
      <c r="AD42" s="117">
        <v>1900</v>
      </c>
      <c r="AE42" s="140" t="s">
        <v>194</v>
      </c>
    </row>
    <row r="43" spans="2:31" ht="16.149999999999999" customHeight="1" x14ac:dyDescent="0.2">
      <c r="C43" s="177" t="s">
        <v>25</v>
      </c>
      <c r="D43" s="26"/>
      <c r="E43" s="293">
        <v>6500</v>
      </c>
      <c r="F43" s="19">
        <f>G43/G49</f>
        <v>2.6223515305828261E-2</v>
      </c>
      <c r="G43" s="293">
        <v>5302.86</v>
      </c>
      <c r="H43" s="19">
        <f>I43/I49</f>
        <v>2.8377048491835543E-2</v>
      </c>
      <c r="I43" s="294">
        <v>6000</v>
      </c>
      <c r="J43" s="272">
        <f>K43/K49</f>
        <v>3.2703935746140972E-2</v>
      </c>
      <c r="K43" s="294">
        <v>6730.59</v>
      </c>
      <c r="L43" s="28">
        <f>M43/M49</f>
        <v>2.3052097740894423E-2</v>
      </c>
      <c r="M43" s="34">
        <v>5000</v>
      </c>
      <c r="N43" s="34"/>
      <c r="O43" s="308">
        <v>6554</v>
      </c>
      <c r="P43" s="308"/>
      <c r="Q43" s="308">
        <f t="shared" si="12"/>
        <v>5000</v>
      </c>
      <c r="R43" s="272">
        <f>S43/S49</f>
        <v>2.3870972785415868E-2</v>
      </c>
      <c r="S43" s="308">
        <v>5130</v>
      </c>
      <c r="T43" s="279">
        <f t="shared" si="8"/>
        <v>2.2548288090161149E-2</v>
      </c>
      <c r="U43" s="308">
        <v>5000</v>
      </c>
      <c r="V43" s="309">
        <v>4988.6499999999996</v>
      </c>
      <c r="W43" s="279">
        <f t="shared" si="9"/>
        <v>2.4968391504718142E-2</v>
      </c>
      <c r="X43" s="311">
        <v>5000</v>
      </c>
      <c r="Y43" s="311">
        <v>5650.74</v>
      </c>
      <c r="Z43" s="311">
        <v>5000</v>
      </c>
      <c r="AA43" s="276">
        <f t="shared" si="10"/>
        <v>2.1681972654045673E-2</v>
      </c>
      <c r="AB43" s="311">
        <v>5187</v>
      </c>
      <c r="AC43" s="408">
        <f t="shared" si="11"/>
        <v>2.1000462010164225E-2</v>
      </c>
      <c r="AD43" s="117">
        <v>5000</v>
      </c>
      <c r="AE43" s="140" t="s">
        <v>178</v>
      </c>
    </row>
    <row r="44" spans="2:31" ht="16.149999999999999" customHeight="1" x14ac:dyDescent="0.2">
      <c r="C44" s="177" t="s">
        <v>26</v>
      </c>
      <c r="D44" s="26"/>
      <c r="E44" s="293">
        <v>2100</v>
      </c>
      <c r="F44" s="19">
        <f>G44/G49</f>
        <v>9.3747957028893717E-3</v>
      </c>
      <c r="G44" s="293">
        <v>1895.75</v>
      </c>
      <c r="H44" s="19">
        <f>I44/I49</f>
        <v>9.459016163945181E-3</v>
      </c>
      <c r="I44" s="294">
        <v>2000</v>
      </c>
      <c r="J44" s="272">
        <f>K44/K49</f>
        <v>1.0429697390721944E-2</v>
      </c>
      <c r="K44" s="294">
        <v>2146.4699999999998</v>
      </c>
      <c r="L44" s="28">
        <f>M44/M49</f>
        <v>9.2208390963577688E-3</v>
      </c>
      <c r="M44" s="34">
        <v>2000</v>
      </c>
      <c r="N44" s="34"/>
      <c r="O44" s="308">
        <v>2344.5100000000002</v>
      </c>
      <c r="P44" s="308"/>
      <c r="Q44" s="308">
        <v>2300</v>
      </c>
      <c r="R44" s="272">
        <f>S44/S49</f>
        <v>9.8555010447389495E-3</v>
      </c>
      <c r="S44" s="308">
        <v>2118</v>
      </c>
      <c r="T44" s="279">
        <f t="shared" si="8"/>
        <v>8.3121288921464438E-3</v>
      </c>
      <c r="U44" s="308">
        <v>2100</v>
      </c>
      <c r="V44" s="309">
        <v>1839</v>
      </c>
      <c r="W44" s="279">
        <f t="shared" si="9"/>
        <v>1.2155584052616049E-2</v>
      </c>
      <c r="X44" s="311">
        <v>2400</v>
      </c>
      <c r="Y44" s="311">
        <v>2751</v>
      </c>
      <c r="Z44" s="311">
        <v>3700</v>
      </c>
      <c r="AA44" s="276">
        <f t="shared" si="10"/>
        <v>1.4688731811512722E-2</v>
      </c>
      <c r="AB44" s="311">
        <v>3514</v>
      </c>
      <c r="AC44" s="408">
        <f t="shared" si="11"/>
        <v>1.4700323407114956E-2</v>
      </c>
      <c r="AD44" s="117">
        <v>3500</v>
      </c>
      <c r="AE44" s="140"/>
    </row>
    <row r="45" spans="2:31" ht="16.149999999999999" customHeight="1" x14ac:dyDescent="0.2">
      <c r="C45" s="177" t="s">
        <v>27</v>
      </c>
      <c r="D45" s="26"/>
      <c r="E45" s="293"/>
      <c r="F45" s="19"/>
      <c r="G45" s="293"/>
      <c r="H45" s="19"/>
      <c r="I45" s="294"/>
      <c r="J45" s="272"/>
      <c r="K45" s="294"/>
      <c r="L45" s="28"/>
      <c r="M45" s="34"/>
      <c r="N45" s="34"/>
      <c r="O45" s="308"/>
      <c r="P45" s="308"/>
      <c r="Q45" s="308">
        <f t="shared" si="12"/>
        <v>0</v>
      </c>
      <c r="R45" s="272"/>
      <c r="S45" s="308">
        <v>35</v>
      </c>
      <c r="T45" s="279"/>
      <c r="U45" s="308">
        <v>800</v>
      </c>
      <c r="V45" s="309"/>
      <c r="W45" s="279"/>
      <c r="X45" s="311">
        <v>500</v>
      </c>
      <c r="Y45" s="311"/>
      <c r="Z45" s="311">
        <v>500</v>
      </c>
      <c r="AA45" s="276">
        <f t="shared" si="10"/>
        <v>1.6373296102929803E-2</v>
      </c>
      <c r="AB45" s="311">
        <v>3917</v>
      </c>
      <c r="AC45" s="408"/>
      <c r="AD45" s="117"/>
      <c r="AE45" s="140"/>
    </row>
    <row r="46" spans="2:31" ht="16.149999999999999" customHeight="1" x14ac:dyDescent="0.2">
      <c r="C46" s="177" t="s">
        <v>28</v>
      </c>
      <c r="D46" s="26"/>
      <c r="E46" s="293">
        <v>3050</v>
      </c>
      <c r="F46" s="19">
        <f>G46/G49</f>
        <v>7.2003079452870955E-3</v>
      </c>
      <c r="G46" s="293">
        <v>1456.03</v>
      </c>
      <c r="H46" s="19">
        <f>I46/I49</f>
        <v>2.3647540409862952E-3</v>
      </c>
      <c r="I46" s="294">
        <v>500</v>
      </c>
      <c r="J46" s="272">
        <f>K46/K49</f>
        <v>5.4639453222578597E-4</v>
      </c>
      <c r="K46" s="294">
        <v>112.45</v>
      </c>
      <c r="L46" s="28">
        <f>M46/M49</f>
        <v>2.3052097740894422E-3</v>
      </c>
      <c r="M46" s="34">
        <v>500</v>
      </c>
      <c r="N46" s="34"/>
      <c r="O46" s="308">
        <v>0</v>
      </c>
      <c r="P46" s="308"/>
      <c r="Q46" s="308">
        <f t="shared" si="12"/>
        <v>500</v>
      </c>
      <c r="R46" s="272"/>
      <c r="S46" s="308">
        <v>209</v>
      </c>
      <c r="T46" s="279"/>
      <c r="U46" s="308">
        <v>500</v>
      </c>
      <c r="V46" s="309"/>
      <c r="W46" s="279"/>
      <c r="X46" s="311">
        <v>500</v>
      </c>
      <c r="Y46" s="311">
        <v>545</v>
      </c>
      <c r="Z46" s="311">
        <v>0</v>
      </c>
      <c r="AB46" s="311"/>
      <c r="AC46" s="408"/>
      <c r="AD46" s="117">
        <v>500</v>
      </c>
      <c r="AE46" s="140"/>
    </row>
    <row r="47" spans="2:31" ht="16.149999999999999" hidden="1" customHeight="1" x14ac:dyDescent="0.2">
      <c r="C47" s="177" t="s">
        <v>4</v>
      </c>
      <c r="D47" s="26"/>
      <c r="E47" s="293"/>
      <c r="F47" s="19"/>
      <c r="G47" s="293">
        <v>123.44</v>
      </c>
      <c r="H47" s="19"/>
      <c r="I47" s="294"/>
      <c r="J47" s="272"/>
      <c r="K47" s="294"/>
      <c r="L47" s="28"/>
      <c r="M47" s="34"/>
      <c r="N47" s="34"/>
      <c r="O47" s="308"/>
      <c r="P47" s="308"/>
      <c r="Q47" s="308">
        <f t="shared" si="12"/>
        <v>0</v>
      </c>
      <c r="R47" s="272"/>
      <c r="S47" s="308"/>
      <c r="T47" s="279">
        <f t="shared" si="8"/>
        <v>0</v>
      </c>
      <c r="U47" s="308"/>
      <c r="V47" s="320"/>
      <c r="W47" s="273"/>
      <c r="X47" s="311"/>
      <c r="Y47" s="311"/>
      <c r="Z47" s="311"/>
      <c r="AB47" s="311"/>
      <c r="AC47" s="408"/>
      <c r="AD47" s="117"/>
      <c r="AE47" s="140"/>
    </row>
    <row r="48" spans="2:31" ht="16.149999999999999" customHeight="1" x14ac:dyDescent="0.2">
      <c r="C48" s="177" t="s">
        <v>33</v>
      </c>
      <c r="D48" s="26"/>
      <c r="E48" s="293">
        <v>2000</v>
      </c>
      <c r="F48" s="19">
        <f>G48/G49</f>
        <v>3.2452642384392192E-3</v>
      </c>
      <c r="G48" s="293">
        <v>656.25</v>
      </c>
      <c r="H48" s="19">
        <f>I48/I49</f>
        <v>4.7295080819725905E-3</v>
      </c>
      <c r="I48" s="294">
        <v>1000</v>
      </c>
      <c r="J48" s="272">
        <f>K48/K49</f>
        <v>-4.1592066847010072E-3</v>
      </c>
      <c r="K48" s="294">
        <v>-855.98</v>
      </c>
      <c r="L48" s="28">
        <f>M48/M49</f>
        <v>4.6104195481788844E-3</v>
      </c>
      <c r="M48" s="34">
        <v>1000</v>
      </c>
      <c r="N48" s="34"/>
      <c r="O48" s="308">
        <v>2042</v>
      </c>
      <c r="P48" s="308"/>
      <c r="Q48" s="308">
        <v>1000</v>
      </c>
      <c r="R48" s="272"/>
      <c r="S48" s="321">
        <v>-1880</v>
      </c>
      <c r="T48" s="279"/>
      <c r="U48" s="308">
        <v>500</v>
      </c>
      <c r="V48" s="321">
        <v>-305</v>
      </c>
      <c r="W48" s="273"/>
      <c r="X48" s="311">
        <v>500</v>
      </c>
      <c r="Y48" s="311">
        <v>-3200</v>
      </c>
      <c r="Z48" s="311">
        <v>600</v>
      </c>
      <c r="AB48" s="311">
        <v>231</v>
      </c>
      <c r="AC48" s="408"/>
      <c r="AD48" s="117">
        <v>500</v>
      </c>
      <c r="AE48" s="140"/>
    </row>
    <row r="49" spans="1:31" s="1" customFormat="1" ht="16.149999999999999" customHeight="1" x14ac:dyDescent="0.2">
      <c r="C49" s="42" t="s">
        <v>15</v>
      </c>
      <c r="D49" s="43"/>
      <c r="E49" s="297">
        <f>SUM(E35:E48)</f>
        <v>197912.24</v>
      </c>
      <c r="F49" s="44"/>
      <c r="G49" s="297">
        <f>SUM(G35:G48)</f>
        <v>202217.74</v>
      </c>
      <c r="H49" s="44"/>
      <c r="I49" s="46">
        <f>SUM(I35:I48)</f>
        <v>211438.48</v>
      </c>
      <c r="J49" s="275"/>
      <c r="K49" s="46">
        <f>SUM(K35:K48)</f>
        <v>205803.66999999998</v>
      </c>
      <c r="L49" s="45"/>
      <c r="M49" s="46">
        <f>SUM(M35:M48)</f>
        <v>216900</v>
      </c>
      <c r="N49" s="46"/>
      <c r="O49" s="322">
        <f>SUM(O35:O48)</f>
        <v>222565.84</v>
      </c>
      <c r="P49" s="322"/>
      <c r="Q49" s="323">
        <f>SUM(Q35:Q48)</f>
        <v>227200</v>
      </c>
      <c r="R49" s="275"/>
      <c r="S49" s="323">
        <f>SUM(S35:S48)</f>
        <v>214905.36</v>
      </c>
      <c r="T49" s="281"/>
      <c r="U49" s="323">
        <f>SUM(U35:U48)</f>
        <v>235978</v>
      </c>
      <c r="V49" s="324">
        <f>SUM(V35:V48)</f>
        <v>221242.96</v>
      </c>
      <c r="W49" s="281"/>
      <c r="X49" s="325">
        <f>SUM(X35:X48)</f>
        <v>237578</v>
      </c>
      <c r="Y49" s="325">
        <f>SUM(Y35:Y48)</f>
        <v>226315.74</v>
      </c>
      <c r="Z49" s="325">
        <f>SUM(Z35:Z48)</f>
        <v>234955</v>
      </c>
      <c r="AA49" s="275"/>
      <c r="AB49" s="325">
        <f>SUM(AB35:AB48)</f>
        <v>239231</v>
      </c>
      <c r="AC49" s="411"/>
      <c r="AD49" s="251">
        <f>SUM(AD35:AD48)</f>
        <v>238090</v>
      </c>
      <c r="AE49" s="241"/>
    </row>
    <row r="50" spans="1:31" ht="16.149999999999999" customHeight="1" x14ac:dyDescent="0.2">
      <c r="D50" s="3"/>
      <c r="E50" s="298"/>
      <c r="F50" s="16"/>
      <c r="G50" s="298"/>
      <c r="H50" s="16"/>
      <c r="I50" s="48"/>
      <c r="K50" s="48"/>
      <c r="L50" s="27"/>
      <c r="M50" s="35"/>
      <c r="N50" s="35"/>
      <c r="Q50" s="304"/>
      <c r="R50" s="276"/>
      <c r="S50" s="304"/>
      <c r="U50" s="304">
        <f>Q50</f>
        <v>0</v>
      </c>
      <c r="V50" s="309"/>
      <c r="W50" s="279"/>
      <c r="X50" s="311"/>
      <c r="Y50" s="311"/>
      <c r="AB50" s="228"/>
      <c r="AC50" s="408"/>
      <c r="AD50" s="83"/>
      <c r="AE50" s="140"/>
    </row>
    <row r="51" spans="1:31" ht="16.149999999999999" customHeight="1" x14ac:dyDescent="0.2">
      <c r="B51" s="2" t="s">
        <v>29</v>
      </c>
      <c r="C51" s="1" t="s">
        <v>29</v>
      </c>
      <c r="D51" s="6"/>
      <c r="E51" s="299">
        <f>E32+E49</f>
        <v>305612.24</v>
      </c>
      <c r="F51" s="14"/>
      <c r="G51" s="299">
        <f>G32+G49</f>
        <v>356820.66</v>
      </c>
      <c r="H51" s="14"/>
      <c r="I51" s="36">
        <f>I32+I49</f>
        <v>377726.48</v>
      </c>
      <c r="J51" s="360"/>
      <c r="K51" s="36">
        <f>K32+K49</f>
        <v>391413.28</v>
      </c>
      <c r="L51" s="29"/>
      <c r="M51" s="36">
        <f>M32+M49</f>
        <v>335200</v>
      </c>
      <c r="N51" s="36"/>
      <c r="O51" s="326">
        <f>O49+O32</f>
        <v>322462.05</v>
      </c>
      <c r="P51" s="326"/>
      <c r="Q51" s="326">
        <f>Q32+Q49</f>
        <v>394700</v>
      </c>
      <c r="R51" s="277"/>
      <c r="S51" s="326">
        <f>S49+S32</f>
        <v>400325.36</v>
      </c>
      <c r="T51" s="282"/>
      <c r="U51" s="326">
        <f>U32+U49</f>
        <v>398778</v>
      </c>
      <c r="V51" s="327">
        <f>V49+V32</f>
        <v>346339.49</v>
      </c>
      <c r="W51" s="282"/>
      <c r="X51" s="328">
        <f>X32+X49</f>
        <v>404378</v>
      </c>
      <c r="Y51" s="328">
        <f>Y32+Y49</f>
        <v>410157.12</v>
      </c>
      <c r="Z51" s="328">
        <f>Z32+Z49</f>
        <v>408290</v>
      </c>
      <c r="AA51" s="277"/>
      <c r="AB51" s="328">
        <f>AB32+AB49</f>
        <v>360351.47</v>
      </c>
      <c r="AC51" s="412"/>
      <c r="AD51" s="249">
        <f>AD32+AD49</f>
        <v>299340</v>
      </c>
      <c r="AE51" s="140"/>
    </row>
    <row r="52" spans="1:31" ht="6.75" customHeight="1" x14ac:dyDescent="0.2">
      <c r="D52" s="18"/>
      <c r="E52" s="300"/>
      <c r="F52" s="19"/>
      <c r="G52" s="300"/>
      <c r="H52" s="19"/>
      <c r="I52" s="37"/>
      <c r="J52" s="272"/>
      <c r="K52" s="37"/>
      <c r="L52" s="30"/>
      <c r="M52" s="37"/>
      <c r="N52" s="37"/>
      <c r="Q52" s="316"/>
      <c r="R52" s="273"/>
      <c r="S52" s="316"/>
      <c r="U52" s="316"/>
      <c r="X52" s="311"/>
      <c r="Y52" s="311"/>
      <c r="AB52" s="228"/>
      <c r="AC52" s="408"/>
      <c r="AD52" s="83"/>
      <c r="AE52" s="140"/>
    </row>
    <row r="53" spans="1:31" ht="12.75" x14ac:dyDescent="0.2">
      <c r="C53" s="1" t="s">
        <v>50</v>
      </c>
      <c r="D53" s="18"/>
      <c r="E53" s="300"/>
      <c r="F53" s="19"/>
      <c r="G53" s="300"/>
      <c r="H53" s="19"/>
      <c r="I53" s="37"/>
      <c r="J53" s="272"/>
      <c r="K53" s="37"/>
      <c r="L53" s="30"/>
      <c r="M53" s="21">
        <v>10000</v>
      </c>
      <c r="N53" s="287"/>
      <c r="O53" s="316"/>
      <c r="P53" s="316"/>
      <c r="Q53" s="329"/>
      <c r="R53" s="273"/>
      <c r="S53" s="329"/>
      <c r="T53" s="279"/>
      <c r="U53" s="329"/>
      <c r="V53" s="309"/>
      <c r="W53" s="279"/>
      <c r="X53" s="321"/>
      <c r="Y53" s="311"/>
      <c r="AB53" s="228"/>
      <c r="AC53" s="408"/>
      <c r="AD53" s="83"/>
      <c r="AE53" s="140"/>
    </row>
    <row r="54" spans="1:31" ht="4.5" customHeight="1" x14ac:dyDescent="0.2">
      <c r="D54" s="18"/>
      <c r="E54" s="300"/>
      <c r="F54" s="19"/>
      <c r="G54" s="300"/>
      <c r="H54" s="19"/>
      <c r="I54" s="37"/>
      <c r="J54" s="272"/>
      <c r="K54" s="37"/>
      <c r="L54" s="30"/>
      <c r="M54" s="37"/>
      <c r="N54" s="37"/>
      <c r="O54" s="308"/>
      <c r="P54" s="308"/>
      <c r="Q54" s="316"/>
      <c r="R54" s="273"/>
      <c r="S54" s="316"/>
      <c r="T54" s="279"/>
      <c r="U54" s="316"/>
      <c r="V54" s="309"/>
      <c r="X54" s="320"/>
      <c r="Y54" s="320"/>
      <c r="AB54" s="228"/>
      <c r="AC54" s="408"/>
      <c r="AD54" s="83"/>
      <c r="AE54" s="140"/>
    </row>
    <row r="55" spans="1:31" ht="13.5" thickBot="1" x14ac:dyDescent="0.25">
      <c r="A55" s="1" t="s">
        <v>30</v>
      </c>
      <c r="B55" s="1"/>
      <c r="C55" s="1" t="s">
        <v>30</v>
      </c>
      <c r="D55" s="8"/>
      <c r="E55" s="301">
        <f>E13-E51</f>
        <v>-9782.7399999999907</v>
      </c>
      <c r="F55" s="15"/>
      <c r="G55" s="362">
        <f>G13-G51</f>
        <v>-40742.489999999932</v>
      </c>
      <c r="H55" s="15"/>
      <c r="I55" s="349">
        <f>I13-I51</f>
        <v>-69225.479999999981</v>
      </c>
      <c r="J55" s="361"/>
      <c r="K55" s="331">
        <f>K13-K51</f>
        <v>-43282.239999999991</v>
      </c>
      <c r="L55" s="31"/>
      <c r="M55" s="21">
        <f>M13-(M51+M53)</f>
        <v>-13639</v>
      </c>
      <c r="N55" s="288"/>
      <c r="O55" s="330">
        <f>O13-O51</f>
        <v>12291.340000000026</v>
      </c>
      <c r="P55" s="330"/>
      <c r="Q55" s="330">
        <f>Q13-(Q51+Q53)</f>
        <v>-5000</v>
      </c>
      <c r="R55" s="286"/>
      <c r="S55" s="331">
        <f>S13-S51</f>
        <v>-15366.359999999986</v>
      </c>
      <c r="T55" s="286"/>
      <c r="U55" s="330">
        <f>U13-U51</f>
        <v>3022</v>
      </c>
      <c r="V55" s="332">
        <f>V13-V51</f>
        <v>68294.799999999988</v>
      </c>
      <c r="W55" s="286"/>
      <c r="X55" s="331">
        <f>X13-X51</f>
        <v>-19278</v>
      </c>
      <c r="Y55" s="331">
        <f>Y13-Y51</f>
        <v>-49380.119999999995</v>
      </c>
      <c r="Z55" s="331">
        <f>Z13-Z51</f>
        <v>-12890</v>
      </c>
      <c r="AA55" s="285"/>
      <c r="AB55" s="331">
        <f>AB13-AB51</f>
        <v>-10524.589999999967</v>
      </c>
      <c r="AC55" s="413"/>
      <c r="AD55" s="250">
        <f>AD13-AD51</f>
        <v>41460</v>
      </c>
      <c r="AE55" s="140"/>
    </row>
    <row r="56" spans="1:31" ht="9.75" customHeight="1" thickTop="1" x14ac:dyDescent="0.2">
      <c r="A56" s="1"/>
      <c r="B56" s="1"/>
      <c r="E56" s="298"/>
      <c r="F56" s="16"/>
      <c r="G56" s="22"/>
      <c r="H56" s="13"/>
      <c r="I56" s="48"/>
      <c r="K56" s="48"/>
      <c r="L56" s="27"/>
      <c r="M56" s="20"/>
      <c r="N56" s="20"/>
      <c r="Q56" s="333"/>
      <c r="R56" s="276"/>
      <c r="S56" s="333"/>
      <c r="U56" s="333"/>
      <c r="X56" s="311"/>
      <c r="Y56" s="311"/>
      <c r="AB56" s="228"/>
      <c r="AC56" s="276"/>
      <c r="AE56" s="140"/>
    </row>
    <row r="57" spans="1:31" ht="27" customHeight="1" x14ac:dyDescent="0.2">
      <c r="D57" s="2"/>
      <c r="E57" s="22"/>
      <c r="F57" s="270"/>
      <c r="G57" s="22"/>
      <c r="H57" s="22"/>
      <c r="I57" s="302"/>
      <c r="K57" s="302"/>
      <c r="L57" s="2"/>
      <c r="M57" s="22"/>
      <c r="N57" s="22"/>
      <c r="O57" s="228"/>
      <c r="P57" s="228"/>
      <c r="R57" s="276"/>
      <c r="U57" s="228"/>
      <c r="X57" s="311"/>
      <c r="Y57" s="311"/>
      <c r="AE57" s="140"/>
    </row>
    <row r="58" spans="1:31" ht="15" customHeight="1" x14ac:dyDescent="0.2">
      <c r="C58" s="422" t="s">
        <v>230</v>
      </c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2"/>
      <c r="V58" s="422"/>
      <c r="W58" s="422"/>
      <c r="X58" s="422"/>
      <c r="Y58" s="422"/>
      <c r="Z58" s="422"/>
      <c r="AA58" s="422"/>
      <c r="AB58" s="422"/>
      <c r="AC58" s="422"/>
      <c r="AD58" s="422"/>
      <c r="AE58" s="140"/>
    </row>
    <row r="59" spans="1:31" ht="20.25" customHeight="1" x14ac:dyDescent="0.2">
      <c r="C59" s="422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22"/>
      <c r="Q59" s="422"/>
      <c r="R59" s="422"/>
      <c r="S59" s="422"/>
      <c r="T59" s="422"/>
      <c r="U59" s="422"/>
      <c r="V59" s="422"/>
      <c r="W59" s="422"/>
      <c r="X59" s="422"/>
      <c r="Y59" s="422"/>
      <c r="Z59" s="422"/>
      <c r="AA59" s="422"/>
      <c r="AB59" s="422"/>
      <c r="AC59" s="422"/>
      <c r="AD59" s="422"/>
      <c r="AE59" s="140"/>
    </row>
    <row r="60" spans="1:31" x14ac:dyDescent="0.25">
      <c r="E60" s="303"/>
      <c r="F60" s="358"/>
      <c r="I60" s="49"/>
      <c r="K60" s="11"/>
      <c r="R60" s="276"/>
      <c r="U60" s="228"/>
      <c r="X60" s="311"/>
      <c r="Y60" s="311"/>
      <c r="AE60" s="140"/>
    </row>
    <row r="61" spans="1:31" x14ac:dyDescent="0.25">
      <c r="E61" s="303"/>
      <c r="F61" s="358"/>
      <c r="K61" s="11"/>
      <c r="R61" s="276"/>
      <c r="U61" s="228"/>
      <c r="X61" s="311"/>
      <c r="Y61" s="311"/>
      <c r="AE61" s="140"/>
    </row>
    <row r="62" spans="1:31" x14ac:dyDescent="0.25">
      <c r="E62" s="303"/>
      <c r="F62" s="358"/>
      <c r="K62" s="11"/>
      <c r="R62" s="276"/>
      <c r="U62" s="228"/>
      <c r="X62" s="311"/>
      <c r="Y62" s="311"/>
      <c r="AE62" s="140"/>
    </row>
    <row r="63" spans="1:31" x14ac:dyDescent="0.25">
      <c r="E63" s="303"/>
      <c r="F63" s="358"/>
      <c r="K63" s="11"/>
      <c r="R63" s="276"/>
      <c r="U63" s="228"/>
      <c r="X63" s="311"/>
      <c r="Y63" s="311"/>
      <c r="AE63" s="140"/>
    </row>
    <row r="64" spans="1:31" x14ac:dyDescent="0.25">
      <c r="E64" s="303"/>
      <c r="F64" s="358"/>
      <c r="K64" s="11"/>
      <c r="X64" s="311"/>
      <c r="Y64" s="311"/>
      <c r="AE64" s="140"/>
    </row>
    <row r="65" spans="5:31" x14ac:dyDescent="0.25">
      <c r="E65" s="303"/>
      <c r="F65" s="358"/>
      <c r="K65" s="11"/>
      <c r="X65" s="311"/>
      <c r="Y65" s="311"/>
      <c r="AE65" s="140"/>
    </row>
    <row r="66" spans="5:31" x14ac:dyDescent="0.25">
      <c r="E66" s="303"/>
      <c r="F66" s="358"/>
      <c r="K66" s="11"/>
      <c r="X66" s="311"/>
      <c r="Y66" s="311"/>
      <c r="AE66" s="140"/>
    </row>
    <row r="67" spans="5:31" x14ac:dyDescent="0.25">
      <c r="E67" s="303"/>
      <c r="F67" s="358"/>
      <c r="K67" s="11"/>
      <c r="X67" s="311"/>
      <c r="Y67" s="311"/>
      <c r="AE67" s="140"/>
    </row>
    <row r="68" spans="5:31" x14ac:dyDescent="0.25">
      <c r="E68" s="303"/>
      <c r="F68" s="358"/>
      <c r="K68" s="11"/>
      <c r="X68" s="311"/>
      <c r="Y68" s="311"/>
      <c r="AE68" s="140"/>
    </row>
    <row r="69" spans="5:31" x14ac:dyDescent="0.25">
      <c r="E69" s="303"/>
      <c r="F69" s="358"/>
      <c r="K69" s="11"/>
      <c r="X69" s="311"/>
      <c r="Y69" s="311"/>
      <c r="AE69" s="140"/>
    </row>
    <row r="70" spans="5:31" x14ac:dyDescent="0.25">
      <c r="E70" s="303"/>
      <c r="F70" s="358"/>
      <c r="K70" s="11"/>
      <c r="X70" s="311"/>
      <c r="Y70" s="311"/>
      <c r="AE70" s="140"/>
    </row>
    <row r="71" spans="5:31" x14ac:dyDescent="0.25">
      <c r="E71" s="303"/>
      <c r="F71" s="358"/>
      <c r="K71" s="11"/>
      <c r="X71" s="311"/>
      <c r="Y71" s="311"/>
      <c r="AE71" s="140"/>
    </row>
    <row r="72" spans="5:31" x14ac:dyDescent="0.25">
      <c r="E72" s="303"/>
      <c r="F72" s="358"/>
      <c r="K72" s="11"/>
      <c r="X72" s="311"/>
      <c r="Y72" s="311"/>
      <c r="AE72" s="140"/>
    </row>
    <row r="73" spans="5:31" x14ac:dyDescent="0.25">
      <c r="E73" s="303"/>
      <c r="F73" s="358"/>
      <c r="K73" s="11"/>
      <c r="X73" s="311"/>
      <c r="Y73" s="311"/>
      <c r="AE73" s="140"/>
    </row>
    <row r="74" spans="5:31" x14ac:dyDescent="0.25">
      <c r="X74" s="311"/>
      <c r="Y74" s="311"/>
      <c r="AE74" s="140"/>
    </row>
    <row r="75" spans="5:31" x14ac:dyDescent="0.25">
      <c r="X75" s="311"/>
      <c r="Y75" s="311"/>
      <c r="AE75" s="140"/>
    </row>
    <row r="76" spans="5:31" x14ac:dyDescent="0.25">
      <c r="X76" s="311"/>
      <c r="Y76" s="311"/>
    </row>
    <row r="77" spans="5:31" x14ac:dyDescent="0.25">
      <c r="X77" s="311"/>
      <c r="Y77" s="311"/>
    </row>
    <row r="78" spans="5:31" x14ac:dyDescent="0.25">
      <c r="X78" s="311"/>
      <c r="Y78" s="311"/>
    </row>
    <row r="79" spans="5:31" x14ac:dyDescent="0.25">
      <c r="X79" s="311"/>
      <c r="Y79" s="311"/>
    </row>
    <row r="80" spans="5:31" x14ac:dyDescent="0.25">
      <c r="X80" s="311"/>
      <c r="Y80" s="311"/>
    </row>
    <row r="81" spans="24:25" x14ac:dyDescent="0.25">
      <c r="X81" s="311"/>
      <c r="Y81" s="311"/>
    </row>
    <row r="82" spans="24:25" x14ac:dyDescent="0.25">
      <c r="X82" s="311"/>
      <c r="Y82" s="311"/>
    </row>
    <row r="83" spans="24:25" x14ac:dyDescent="0.25">
      <c r="X83" s="311"/>
      <c r="Y83" s="311"/>
    </row>
    <row r="84" spans="24:25" x14ac:dyDescent="0.25">
      <c r="X84" s="311"/>
      <c r="Y84" s="311"/>
    </row>
    <row r="85" spans="24:25" x14ac:dyDescent="0.25">
      <c r="X85" s="311"/>
      <c r="Y85" s="311"/>
    </row>
    <row r="86" spans="24:25" x14ac:dyDescent="0.25">
      <c r="X86" s="311"/>
      <c r="Y86" s="311"/>
    </row>
    <row r="87" spans="24:25" x14ac:dyDescent="0.25">
      <c r="X87" s="311"/>
      <c r="Y87" s="311"/>
    </row>
    <row r="88" spans="24:25" x14ac:dyDescent="0.25">
      <c r="X88" s="311"/>
      <c r="Y88" s="311"/>
    </row>
    <row r="89" spans="24:25" x14ac:dyDescent="0.25">
      <c r="X89" s="311"/>
      <c r="Y89" s="311"/>
    </row>
    <row r="90" spans="24:25" x14ac:dyDescent="0.25">
      <c r="X90" s="311"/>
      <c r="Y90" s="311"/>
    </row>
  </sheetData>
  <mergeCells count="4">
    <mergeCell ref="C58:AD59"/>
    <mergeCell ref="R2:S2"/>
    <mergeCell ref="AA2:AB2"/>
    <mergeCell ref="AC2:AD2"/>
  </mergeCells>
  <phoneticPr fontId="5" type="noConversion"/>
  <printOptions horizontalCentered="1"/>
  <pageMargins left="0.43307086614173229" right="0.23622047244094491" top="1.1417322834645669" bottom="0.35433070866141736" header="0.51181102362204722" footer="0.31496062992125984"/>
  <pageSetup scale="67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4"/>
  <sheetViews>
    <sheetView zoomScaleNormal="100" workbookViewId="0">
      <selection activeCell="B29" sqref="B29"/>
    </sheetView>
  </sheetViews>
  <sheetFormatPr defaultRowHeight="12.75" x14ac:dyDescent="0.2"/>
  <cols>
    <col min="1" max="1" width="2.7109375" customWidth="1"/>
    <col min="2" max="2" width="36.5703125" customWidth="1"/>
    <col min="3" max="3" width="3.28515625" hidden="1" customWidth="1"/>
    <col min="4" max="4" width="11.28515625" hidden="1" customWidth="1"/>
    <col min="5" max="5" width="10.7109375" hidden="1" customWidth="1"/>
    <col min="6" max="6" width="3.42578125" hidden="1" customWidth="1"/>
    <col min="7" max="7" width="9.140625" customWidth="1"/>
    <col min="8" max="8" width="2.7109375" hidden="1" customWidth="1"/>
    <col min="9" max="9" width="10.28515625" hidden="1" customWidth="1"/>
    <col min="10" max="10" width="2.140625" customWidth="1"/>
    <col min="11" max="11" width="11" customWidth="1"/>
    <col min="12" max="12" width="4" customWidth="1"/>
    <col min="13" max="14" width="9.42578125" customWidth="1"/>
    <col min="15" max="15" width="42.140625" customWidth="1"/>
  </cols>
  <sheetData>
    <row r="2" spans="2:15" ht="42.75" customHeight="1" thickBot="1" x14ac:dyDescent="0.25">
      <c r="B2" s="151" t="s">
        <v>72</v>
      </c>
      <c r="C2" s="152"/>
      <c r="D2" s="153" t="s">
        <v>70</v>
      </c>
      <c r="E2" s="154" t="s">
        <v>71</v>
      </c>
      <c r="F2" s="154"/>
      <c r="G2" s="153" t="s">
        <v>99</v>
      </c>
      <c r="H2" s="152"/>
      <c r="I2" s="201" t="s">
        <v>106</v>
      </c>
      <c r="J2" s="58"/>
      <c r="K2" s="201" t="s">
        <v>159</v>
      </c>
      <c r="L2" s="58"/>
      <c r="M2" s="155" t="s">
        <v>158</v>
      </c>
      <c r="N2" s="155" t="s">
        <v>222</v>
      </c>
      <c r="O2" s="414" t="s">
        <v>203</v>
      </c>
    </row>
    <row r="3" spans="2:15" ht="23.25" customHeight="1" x14ac:dyDescent="0.2">
      <c r="F3" s="94"/>
      <c r="I3" s="94"/>
      <c r="K3" s="94"/>
      <c r="M3" s="81"/>
      <c r="N3" s="81"/>
    </row>
    <row r="4" spans="2:15" ht="13.9" customHeight="1" x14ac:dyDescent="0.2">
      <c r="B4" s="54" t="s">
        <v>66</v>
      </c>
      <c r="C4" s="150"/>
      <c r="D4" s="87">
        <v>6000</v>
      </c>
      <c r="E4" s="87">
        <v>8000</v>
      </c>
      <c r="F4" s="158"/>
      <c r="G4" s="158">
        <v>9000</v>
      </c>
      <c r="H4" s="150"/>
      <c r="I4" s="213">
        <v>9800</v>
      </c>
      <c r="K4" s="141">
        <v>9800</v>
      </c>
      <c r="M4" s="134">
        <v>8500</v>
      </c>
      <c r="N4" s="134"/>
    </row>
    <row r="5" spans="2:15" ht="13.9" customHeight="1" x14ac:dyDescent="0.2">
      <c r="D5" s="71"/>
      <c r="E5" s="71"/>
      <c r="F5" s="95"/>
      <c r="I5" s="94"/>
      <c r="K5" s="141"/>
      <c r="M5" s="81"/>
      <c r="N5" s="81"/>
    </row>
    <row r="6" spans="2:15" ht="13.9" customHeight="1" x14ac:dyDescent="0.2">
      <c r="B6" s="1" t="s">
        <v>65</v>
      </c>
      <c r="D6" s="71"/>
      <c r="E6" s="71"/>
      <c r="F6" s="95"/>
      <c r="I6" s="94"/>
      <c r="K6" s="141"/>
      <c r="M6" s="81"/>
      <c r="N6" s="81"/>
    </row>
    <row r="7" spans="2:15" ht="13.9" customHeight="1" x14ac:dyDescent="0.2">
      <c r="B7" s="74" t="s">
        <v>68</v>
      </c>
      <c r="C7" s="56"/>
      <c r="D7" s="72">
        <v>4235</v>
      </c>
      <c r="E7" s="72">
        <v>5118</v>
      </c>
      <c r="F7" s="96"/>
      <c r="G7" s="96">
        <v>4425</v>
      </c>
      <c r="I7" s="141">
        <v>4300</v>
      </c>
      <c r="K7" s="141">
        <v>3543</v>
      </c>
      <c r="M7" s="134">
        <v>2800</v>
      </c>
      <c r="N7" s="134">
        <v>2564</v>
      </c>
    </row>
    <row r="8" spans="2:15" ht="13.9" customHeight="1" x14ac:dyDescent="0.2">
      <c r="B8" s="68" t="s">
        <v>173</v>
      </c>
      <c r="C8" s="56"/>
      <c r="D8" s="72">
        <v>1403</v>
      </c>
      <c r="E8" s="72">
        <v>1517</v>
      </c>
      <c r="F8" s="96"/>
      <c r="G8" s="96">
        <v>1627</v>
      </c>
      <c r="I8" s="141">
        <v>1600</v>
      </c>
      <c r="K8" s="141">
        <v>357</v>
      </c>
      <c r="M8" s="134">
        <v>1500</v>
      </c>
      <c r="N8" s="134"/>
      <c r="O8" s="56" t="s">
        <v>223</v>
      </c>
    </row>
    <row r="9" spans="2:15" ht="13.9" customHeight="1" x14ac:dyDescent="0.2">
      <c r="B9" s="69" t="s">
        <v>100</v>
      </c>
      <c r="C9" s="56"/>
      <c r="D9" s="72">
        <v>1430</v>
      </c>
      <c r="E9" s="72">
        <v>1153</v>
      </c>
      <c r="F9" s="96"/>
      <c r="G9" s="96">
        <v>2487</v>
      </c>
      <c r="H9" s="96"/>
      <c r="I9" s="141">
        <v>2300</v>
      </c>
      <c r="K9" s="141">
        <v>2749</v>
      </c>
      <c r="M9" s="134">
        <v>2300</v>
      </c>
      <c r="N9" s="134"/>
      <c r="O9" s="56" t="s">
        <v>190</v>
      </c>
    </row>
    <row r="10" spans="2:15" ht="13.9" hidden="1" customHeight="1" x14ac:dyDescent="0.2">
      <c r="B10" s="69" t="s">
        <v>69</v>
      </c>
      <c r="C10" s="56"/>
      <c r="D10" s="72">
        <v>1500</v>
      </c>
      <c r="E10" s="72"/>
      <c r="F10" s="96"/>
      <c r="I10" s="141"/>
      <c r="K10" s="141"/>
      <c r="M10" s="134"/>
      <c r="N10" s="134"/>
    </row>
    <row r="11" spans="2:15" ht="13.9" customHeight="1" x14ac:dyDescent="0.2">
      <c r="B11" s="69" t="s">
        <v>155</v>
      </c>
      <c r="C11" s="56"/>
      <c r="D11" s="72"/>
      <c r="E11" s="72"/>
      <c r="F11" s="96"/>
      <c r="G11" s="71">
        <v>839</v>
      </c>
      <c r="I11" s="141">
        <v>800</v>
      </c>
      <c r="K11" s="141">
        <v>0</v>
      </c>
      <c r="M11" s="134">
        <v>800</v>
      </c>
      <c r="N11" s="134"/>
      <c r="O11" s="56" t="s">
        <v>191</v>
      </c>
    </row>
    <row r="12" spans="2:15" ht="13.5" customHeight="1" x14ac:dyDescent="0.2">
      <c r="B12" s="75" t="s">
        <v>160</v>
      </c>
      <c r="C12" s="56"/>
      <c r="D12" s="91">
        <v>533.1</v>
      </c>
      <c r="E12" s="91">
        <v>1490</v>
      </c>
      <c r="F12" s="125"/>
      <c r="G12" s="125">
        <v>1048</v>
      </c>
      <c r="I12" s="141">
        <v>700</v>
      </c>
      <c r="K12" s="141">
        <v>270</v>
      </c>
      <c r="M12" s="134">
        <v>900</v>
      </c>
      <c r="N12" s="134">
        <v>410</v>
      </c>
      <c r="O12" s="56" t="s">
        <v>211</v>
      </c>
    </row>
    <row r="13" spans="2:15" ht="13.9" customHeight="1" x14ac:dyDescent="0.2">
      <c r="B13" s="69" t="s">
        <v>67</v>
      </c>
      <c r="C13" s="56"/>
      <c r="D13" s="72">
        <v>388.82</v>
      </c>
      <c r="E13" s="72">
        <v>249</v>
      </c>
      <c r="F13" s="96"/>
      <c r="G13" s="96">
        <v>162</v>
      </c>
      <c r="I13" s="93">
        <v>175</v>
      </c>
      <c r="K13" s="141">
        <v>104.19</v>
      </c>
      <c r="M13" s="134">
        <v>100</v>
      </c>
      <c r="N13" s="134">
        <v>22.34</v>
      </c>
    </row>
    <row r="14" spans="2:15" ht="18.75" customHeight="1" x14ac:dyDescent="0.2">
      <c r="B14" s="69" t="s">
        <v>161</v>
      </c>
      <c r="C14" s="56"/>
      <c r="D14" s="72"/>
      <c r="E14" s="72"/>
      <c r="F14" s="96"/>
      <c r="G14" s="96"/>
      <c r="I14" s="93"/>
      <c r="K14" s="141">
        <v>16425</v>
      </c>
      <c r="M14" s="134">
        <v>0</v>
      </c>
      <c r="N14" s="134"/>
    </row>
    <row r="15" spans="2:15" ht="24.6" customHeight="1" thickBot="1" x14ac:dyDescent="0.25">
      <c r="B15" s="88" t="s">
        <v>29</v>
      </c>
      <c r="C15" s="88"/>
      <c r="D15" s="90">
        <f>SUM(D7:D13)</f>
        <v>9489.92</v>
      </c>
      <c r="E15" s="90">
        <f>SUM(E7:E13)</f>
        <v>9527</v>
      </c>
      <c r="F15" s="111"/>
      <c r="G15" s="90">
        <f>SUM(G7:G13)</f>
        <v>10588</v>
      </c>
      <c r="H15" s="89"/>
      <c r="I15" s="203">
        <f>SUM(I7:I13)</f>
        <v>9875</v>
      </c>
      <c r="J15" s="211"/>
      <c r="K15" s="203">
        <f>SUM(K7:K14)</f>
        <v>23448.19</v>
      </c>
      <c r="L15" s="211"/>
      <c r="M15" s="259">
        <f>SUM(M7:M14)</f>
        <v>8400</v>
      </c>
      <c r="N15" s="259">
        <f>SUM(N7:N14)</f>
        <v>2996.34</v>
      </c>
    </row>
    <row r="16" spans="2:15" x14ac:dyDescent="0.2">
      <c r="B16" s="56"/>
      <c r="C16" s="56"/>
      <c r="D16" s="56"/>
      <c r="E16" s="56"/>
      <c r="F16" s="55"/>
      <c r="I16" s="141"/>
      <c r="K16" s="141"/>
    </row>
    <row r="17" spans="2:14" s="56" customFormat="1" ht="15.75" customHeight="1" x14ac:dyDescent="0.2">
      <c r="B17" s="57" t="s">
        <v>30</v>
      </c>
      <c r="C17" s="57"/>
      <c r="D17" s="76">
        <f>D4-D15</f>
        <v>-3489.92</v>
      </c>
      <c r="E17" s="76">
        <f>E4-E15</f>
        <v>-1527</v>
      </c>
      <c r="F17" s="176"/>
      <c r="G17" s="170">
        <f>G4-G15</f>
        <v>-1588</v>
      </c>
      <c r="H17" s="57"/>
      <c r="I17" s="212">
        <f>I4-I15</f>
        <v>-75</v>
      </c>
      <c r="J17" s="57"/>
      <c r="K17" s="212">
        <f>K4-K15</f>
        <v>-13648.189999999999</v>
      </c>
      <c r="L17" s="212"/>
      <c r="M17" s="212">
        <f>M4-M15</f>
        <v>100</v>
      </c>
      <c r="N17" s="212">
        <f>M4-N15</f>
        <v>5503.66</v>
      </c>
    </row>
    <row r="18" spans="2:14" x14ac:dyDescent="0.2">
      <c r="K18" s="94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0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zoomScaleNormal="100" workbookViewId="0">
      <selection activeCell="B3" sqref="B3"/>
    </sheetView>
  </sheetViews>
  <sheetFormatPr defaultRowHeight="12.75" x14ac:dyDescent="0.2"/>
  <cols>
    <col min="1" max="1" width="1.5703125" style="52" customWidth="1"/>
    <col min="2" max="2" width="50.28515625" customWidth="1"/>
    <col min="3" max="3" width="9.7109375" hidden="1" customWidth="1"/>
    <col min="4" max="4" width="12.7109375" hidden="1" customWidth="1"/>
    <col min="5" max="5" width="1.85546875" hidden="1" customWidth="1"/>
    <col min="6" max="6" width="9" hidden="1" customWidth="1"/>
    <col min="7" max="7" width="3" style="108" customWidth="1"/>
    <col min="8" max="8" width="10.42578125" customWidth="1"/>
    <col min="9" max="9" width="2.42578125" customWidth="1"/>
    <col min="10" max="10" width="10.7109375" customWidth="1"/>
    <col min="11" max="11" width="4.7109375" customWidth="1"/>
    <col min="12" max="12" width="10.7109375" customWidth="1"/>
    <col min="13" max="13" width="29" hidden="1" customWidth="1"/>
  </cols>
  <sheetData>
    <row r="2" spans="1:13" ht="43.15" customHeight="1" thickBot="1" x14ac:dyDescent="0.3">
      <c r="A2"/>
      <c r="B2" s="151" t="s">
        <v>56</v>
      </c>
      <c r="C2" s="153" t="s">
        <v>70</v>
      </c>
      <c r="D2" s="154" t="s">
        <v>71</v>
      </c>
      <c r="E2" s="171"/>
      <c r="F2" s="154" t="s">
        <v>98</v>
      </c>
      <c r="G2" s="172"/>
      <c r="H2" s="153" t="s">
        <v>107</v>
      </c>
      <c r="I2" s="173"/>
      <c r="J2" s="201" t="s">
        <v>170</v>
      </c>
      <c r="K2" s="201"/>
      <c r="L2" s="155" t="s">
        <v>158</v>
      </c>
      <c r="M2" s="173" t="s">
        <v>105</v>
      </c>
    </row>
    <row r="3" spans="1:13" ht="23.25" customHeight="1" x14ac:dyDescent="0.2">
      <c r="A3"/>
      <c r="C3" s="2"/>
      <c r="D3" s="2"/>
      <c r="E3" s="2"/>
      <c r="F3" s="94"/>
      <c r="H3" s="60"/>
      <c r="I3" s="7"/>
      <c r="J3" s="94"/>
      <c r="K3" s="94"/>
      <c r="L3" s="81"/>
    </row>
    <row r="4" spans="1:13" s="1" customFormat="1" ht="24.75" customHeight="1" x14ac:dyDescent="0.2">
      <c r="B4" s="86" t="s">
        <v>90</v>
      </c>
      <c r="C4" s="70">
        <v>100000</v>
      </c>
      <c r="D4" s="106">
        <v>42650</v>
      </c>
      <c r="E4" s="54"/>
      <c r="F4" s="67">
        <v>103000</v>
      </c>
      <c r="G4" s="109"/>
      <c r="H4" s="126">
        <v>103000</v>
      </c>
      <c r="I4" s="92"/>
      <c r="J4" s="124">
        <v>102000</v>
      </c>
      <c r="K4" s="124"/>
      <c r="L4" s="119"/>
    </row>
    <row r="5" spans="1:13" s="1" customFormat="1" ht="13.9" customHeight="1" x14ac:dyDescent="0.2">
      <c r="B5" s="56"/>
      <c r="C5" s="70"/>
      <c r="D5" s="107"/>
      <c r="E5" s="54"/>
      <c r="F5" s="73"/>
      <c r="G5" s="109"/>
      <c r="I5" s="92"/>
      <c r="J5" s="124"/>
      <c r="K5" s="124"/>
      <c r="L5" s="119"/>
    </row>
    <row r="6" spans="1:13" ht="15.75" x14ac:dyDescent="0.25">
      <c r="B6" s="97" t="s">
        <v>120</v>
      </c>
      <c r="C6" s="98"/>
      <c r="D6" s="98"/>
      <c r="E6" s="98">
        <v>142000</v>
      </c>
      <c r="F6" s="94"/>
      <c r="I6" s="7"/>
      <c r="J6" s="141"/>
      <c r="K6" s="141"/>
      <c r="L6" s="134"/>
    </row>
    <row r="7" spans="1:13" x14ac:dyDescent="0.2">
      <c r="F7" s="94"/>
      <c r="I7" s="7"/>
      <c r="J7" s="141"/>
      <c r="K7" s="141"/>
      <c r="L7" s="134"/>
    </row>
    <row r="8" spans="1:13" ht="36.6" hidden="1" customHeight="1" x14ac:dyDescent="0.2">
      <c r="B8" s="99" t="s">
        <v>78</v>
      </c>
      <c r="C8" s="100" t="s">
        <v>79</v>
      </c>
      <c r="D8" s="100" t="s">
        <v>92</v>
      </c>
      <c r="F8" s="130" t="s">
        <v>91</v>
      </c>
      <c r="G8" s="101"/>
      <c r="I8" s="7"/>
      <c r="J8" s="141"/>
      <c r="K8" s="141"/>
      <c r="L8" s="134"/>
    </row>
    <row r="9" spans="1:13" x14ac:dyDescent="0.2">
      <c r="B9" s="79" t="s">
        <v>80</v>
      </c>
      <c r="C9" s="102">
        <v>8000</v>
      </c>
      <c r="D9" s="102">
        <v>8000</v>
      </c>
      <c r="F9" s="131"/>
      <c r="G9" s="110"/>
      <c r="H9" s="123"/>
      <c r="I9" s="7"/>
      <c r="J9" s="141">
        <v>17007</v>
      </c>
      <c r="K9" s="141"/>
      <c r="L9" s="134"/>
      <c r="M9" s="56"/>
    </row>
    <row r="10" spans="1:13" x14ac:dyDescent="0.2">
      <c r="B10" s="79" t="s">
        <v>81</v>
      </c>
      <c r="C10" s="102">
        <v>11000</v>
      </c>
      <c r="D10" s="102">
        <v>8250</v>
      </c>
      <c r="F10" s="131">
        <v>7775</v>
      </c>
      <c r="G10" s="110"/>
      <c r="H10" s="123">
        <v>7775</v>
      </c>
      <c r="I10" s="142"/>
      <c r="J10" s="141"/>
      <c r="K10" s="141"/>
      <c r="L10" s="134"/>
    </row>
    <row r="11" spans="1:13" x14ac:dyDescent="0.2">
      <c r="B11" s="79" t="s">
        <v>82</v>
      </c>
      <c r="C11" s="102">
        <v>34000</v>
      </c>
      <c r="D11" s="102">
        <v>17000</v>
      </c>
      <c r="F11" s="131">
        <v>17000</v>
      </c>
      <c r="G11" s="110"/>
      <c r="H11" s="123">
        <v>17000</v>
      </c>
      <c r="I11" s="7"/>
      <c r="J11" s="141"/>
      <c r="K11" s="141"/>
      <c r="L11" s="134"/>
    </row>
    <row r="12" spans="1:13" x14ac:dyDescent="0.2">
      <c r="B12" s="79" t="s">
        <v>83</v>
      </c>
      <c r="C12" s="102">
        <v>12600</v>
      </c>
      <c r="D12" s="102">
        <v>6300</v>
      </c>
      <c r="F12" s="131">
        <v>6300</v>
      </c>
      <c r="G12" s="110"/>
      <c r="H12" s="123">
        <v>6300</v>
      </c>
      <c r="I12" s="7"/>
      <c r="J12" s="141"/>
      <c r="K12" s="141"/>
      <c r="L12" s="134"/>
    </row>
    <row r="13" spans="1:13" x14ac:dyDescent="0.2">
      <c r="B13" s="68" t="s">
        <v>101</v>
      </c>
      <c r="C13" s="102">
        <v>9000</v>
      </c>
      <c r="D13" s="102"/>
      <c r="F13" s="131">
        <v>4500</v>
      </c>
      <c r="G13" s="110"/>
      <c r="H13" s="123">
        <v>4500</v>
      </c>
      <c r="I13" s="7"/>
      <c r="J13" s="141"/>
      <c r="K13" s="141"/>
      <c r="L13" s="134"/>
    </row>
    <row r="14" spans="1:13" ht="13.5" customHeight="1" x14ac:dyDescent="0.2">
      <c r="B14" s="68" t="s">
        <v>102</v>
      </c>
      <c r="C14" s="102">
        <v>2500</v>
      </c>
      <c r="D14" s="102"/>
      <c r="F14" s="131">
        <v>8125</v>
      </c>
      <c r="G14" s="110"/>
      <c r="H14" s="141">
        <v>6250</v>
      </c>
      <c r="I14" s="7"/>
      <c r="J14" s="141"/>
      <c r="K14" s="141"/>
      <c r="L14" s="134"/>
    </row>
    <row r="15" spans="1:13" x14ac:dyDescent="0.2">
      <c r="B15" s="103" t="s">
        <v>84</v>
      </c>
      <c r="C15" s="102">
        <v>3000</v>
      </c>
      <c r="D15" s="102"/>
      <c r="F15" s="131">
        <v>3000</v>
      </c>
      <c r="G15" s="110"/>
      <c r="H15" s="123">
        <v>2951</v>
      </c>
      <c r="I15" s="7"/>
      <c r="J15" s="141"/>
      <c r="K15" s="141"/>
      <c r="L15" s="134"/>
    </row>
    <row r="16" spans="1:13" x14ac:dyDescent="0.2">
      <c r="B16" s="68" t="s">
        <v>103</v>
      </c>
      <c r="C16" s="102">
        <v>30000</v>
      </c>
      <c r="D16" s="102"/>
      <c r="F16" s="131">
        <v>15000</v>
      </c>
      <c r="G16" s="110"/>
      <c r="H16" s="123">
        <v>15000</v>
      </c>
      <c r="I16" s="7"/>
      <c r="J16" s="141"/>
      <c r="K16" s="141"/>
      <c r="L16" s="134"/>
    </row>
    <row r="17" spans="1:12" x14ac:dyDescent="0.2">
      <c r="B17" s="68" t="s">
        <v>104</v>
      </c>
      <c r="C17" s="102"/>
      <c r="D17" s="102"/>
      <c r="F17" s="131">
        <v>40000</v>
      </c>
      <c r="G17" s="110"/>
      <c r="H17" s="123">
        <v>41322</v>
      </c>
      <c r="I17" s="7"/>
      <c r="J17" s="141"/>
      <c r="K17" s="141"/>
      <c r="L17" s="134"/>
    </row>
    <row r="18" spans="1:12" ht="15" x14ac:dyDescent="0.25">
      <c r="B18" s="104" t="s">
        <v>87</v>
      </c>
      <c r="C18" s="105">
        <f>SUM(C9:C16)</f>
        <v>110100</v>
      </c>
      <c r="D18" s="112">
        <f>SUM(D9:D17)</f>
        <v>39550</v>
      </c>
      <c r="E18" s="77"/>
      <c r="F18" s="132">
        <f>SUM(F9:F17)</f>
        <v>101700</v>
      </c>
      <c r="G18" s="127"/>
      <c r="H18" s="53">
        <f>SUM(H10:H17)</f>
        <v>101098</v>
      </c>
      <c r="I18" s="51"/>
      <c r="J18" s="254"/>
      <c r="K18" s="213"/>
      <c r="L18" s="252"/>
    </row>
    <row r="19" spans="1:12" x14ac:dyDescent="0.2">
      <c r="B19" s="103" t="s">
        <v>88</v>
      </c>
      <c r="D19">
        <v>4588</v>
      </c>
      <c r="F19" s="131">
        <v>1500</v>
      </c>
      <c r="H19" s="123">
        <v>2490</v>
      </c>
      <c r="I19" s="7"/>
      <c r="J19" s="141">
        <v>5.5</v>
      </c>
      <c r="K19" s="141"/>
      <c r="L19" s="134"/>
    </row>
    <row r="20" spans="1:12" s="1" customFormat="1" ht="23.25" customHeight="1" thickBot="1" x14ac:dyDescent="0.25">
      <c r="A20" s="113"/>
      <c r="B20" s="161" t="s">
        <v>89</v>
      </c>
      <c r="C20" s="89"/>
      <c r="D20" s="128">
        <f>SUM(D18:D19)</f>
        <v>44138</v>
      </c>
      <c r="E20" s="89"/>
      <c r="F20" s="133">
        <f>SUM(F18:F19)</f>
        <v>103200</v>
      </c>
      <c r="G20" s="129"/>
      <c r="H20" s="115">
        <f>SUM(H18:H19)</f>
        <v>103588</v>
      </c>
      <c r="I20" s="89"/>
      <c r="J20" s="203">
        <f>SUM(J9:J19)</f>
        <v>17012.5</v>
      </c>
      <c r="K20" s="67"/>
      <c r="L20" s="244"/>
    </row>
    <row r="21" spans="1:12" s="1" customFormat="1" ht="14.25" customHeight="1" x14ac:dyDescent="0.2">
      <c r="A21" s="113"/>
      <c r="B21" s="162"/>
      <c r="C21" s="23"/>
      <c r="D21" s="163"/>
      <c r="E21" s="23"/>
      <c r="F21" s="164"/>
      <c r="G21" s="165"/>
      <c r="H21" s="66"/>
      <c r="I21" s="23"/>
      <c r="J21" s="66"/>
      <c r="K21" s="66"/>
      <c r="L21" s="66"/>
    </row>
    <row r="22" spans="1:12" s="56" customFormat="1" ht="20.25" customHeight="1" x14ac:dyDescent="0.2">
      <c r="A22" s="114"/>
      <c r="B22" s="166" t="s">
        <v>86</v>
      </c>
      <c r="C22" s="57"/>
      <c r="D22" s="167">
        <f>D20-D4</f>
        <v>1488</v>
      </c>
      <c r="E22" s="57"/>
      <c r="F22" s="168">
        <f>F4-F20</f>
        <v>-200</v>
      </c>
      <c r="G22" s="169"/>
      <c r="H22" s="170">
        <f>H4-H20</f>
        <v>-588</v>
      </c>
      <c r="I22" s="57"/>
      <c r="J22" s="168">
        <f>J4-J20</f>
        <v>84987.5</v>
      </c>
      <c r="K22" s="253"/>
      <c r="L22" s="253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activeCell="C2" sqref="C2"/>
    </sheetView>
  </sheetViews>
  <sheetFormatPr defaultRowHeight="12.75" x14ac:dyDescent="0.2"/>
  <cols>
    <col min="1" max="1" width="41.85546875" customWidth="1"/>
    <col min="2" max="2" width="11.28515625" hidden="1" customWidth="1"/>
    <col min="3" max="3" width="2.28515625" customWidth="1"/>
    <col min="4" max="4" width="10.7109375" customWidth="1"/>
    <col min="5" max="5" width="10.28515625" hidden="1" customWidth="1"/>
    <col min="6" max="6" width="2.5703125" customWidth="1"/>
    <col min="7" max="7" width="10.7109375" customWidth="1"/>
    <col min="8" max="8" width="2.7109375" customWidth="1"/>
    <col min="9" max="9" width="10.7109375" customWidth="1"/>
    <col min="10" max="10" width="40.42578125" style="140" customWidth="1"/>
  </cols>
  <sheetData>
    <row r="1" spans="1:13" ht="48" customHeight="1" thickBot="1" x14ac:dyDescent="0.25">
      <c r="A1" s="334" t="s">
        <v>74</v>
      </c>
      <c r="B1" s="154"/>
      <c r="C1" s="154"/>
      <c r="D1" s="154" t="s">
        <v>99</v>
      </c>
      <c r="E1" s="201" t="s">
        <v>106</v>
      </c>
      <c r="F1" s="201"/>
      <c r="G1" s="201" t="s">
        <v>159</v>
      </c>
      <c r="H1" s="201"/>
      <c r="I1" s="155" t="s">
        <v>158</v>
      </c>
      <c r="J1" s="173" t="s">
        <v>203</v>
      </c>
    </row>
    <row r="2" spans="1:13" x14ac:dyDescent="0.2">
      <c r="B2" s="94"/>
      <c r="C2" s="94"/>
      <c r="D2" s="94"/>
      <c r="E2" s="94"/>
      <c r="F2" s="94"/>
      <c r="G2" s="94"/>
      <c r="H2" s="94"/>
      <c r="I2" s="81"/>
    </row>
    <row r="3" spans="1:13" ht="23.25" customHeight="1" x14ac:dyDescent="0.2">
      <c r="A3" s="214" t="s">
        <v>147</v>
      </c>
      <c r="B3" s="48">
        <v>25000</v>
      </c>
      <c r="C3" s="48"/>
      <c r="D3" s="48">
        <v>25000</v>
      </c>
      <c r="E3" s="48">
        <v>25000</v>
      </c>
      <c r="F3" s="95"/>
      <c r="G3" s="95"/>
      <c r="H3" s="95"/>
      <c r="I3" s="260">
        <v>25000</v>
      </c>
      <c r="J3" s="215" t="s">
        <v>212</v>
      </c>
    </row>
    <row r="4" spans="1:13" ht="9" customHeight="1" x14ac:dyDescent="0.2">
      <c r="A4" s="94"/>
      <c r="B4" s="95"/>
      <c r="C4" s="95"/>
      <c r="D4" s="95"/>
      <c r="E4" s="94"/>
      <c r="F4" s="94"/>
      <c r="G4" s="94"/>
      <c r="H4" s="94"/>
      <c r="I4" s="81"/>
      <c r="J4" s="215"/>
    </row>
    <row r="5" spans="1:13" x14ac:dyDescent="0.2">
      <c r="A5" s="214" t="s">
        <v>139</v>
      </c>
      <c r="B5" s="95"/>
      <c r="C5" s="95"/>
      <c r="D5" s="95"/>
      <c r="E5" s="94"/>
      <c r="F5" s="94"/>
      <c r="G5" s="94"/>
      <c r="H5" s="94"/>
      <c r="I5" s="81"/>
      <c r="J5" s="215"/>
    </row>
    <row r="6" spans="1:13" ht="14.25" x14ac:dyDescent="0.2">
      <c r="A6" s="216" t="s">
        <v>112</v>
      </c>
      <c r="B6" s="95">
        <v>14000</v>
      </c>
      <c r="C6" s="95"/>
      <c r="D6" s="95">
        <v>14000</v>
      </c>
      <c r="E6" s="202">
        <v>16000</v>
      </c>
      <c r="F6" s="202"/>
      <c r="G6" s="202">
        <v>16000</v>
      </c>
      <c r="H6" s="202"/>
      <c r="I6" s="261"/>
      <c r="J6" s="217"/>
      <c r="K6" s="85"/>
      <c r="L6" s="85"/>
      <c r="M6" s="85"/>
    </row>
    <row r="7" spans="1:13" ht="14.25" x14ac:dyDescent="0.2">
      <c r="A7" s="216" t="s">
        <v>93</v>
      </c>
      <c r="B7" s="95"/>
      <c r="C7" s="95"/>
      <c r="D7" s="95">
        <v>2000</v>
      </c>
      <c r="E7" s="202"/>
      <c r="F7" s="202"/>
      <c r="G7" s="202"/>
      <c r="H7" s="202"/>
      <c r="I7" s="261"/>
      <c r="J7" s="217"/>
      <c r="K7" s="85"/>
      <c r="L7" s="85"/>
      <c r="M7" s="85"/>
    </row>
    <row r="8" spans="1:13" ht="14.25" x14ac:dyDescent="0.2">
      <c r="A8" s="216" t="s">
        <v>162</v>
      </c>
      <c r="B8" s="95">
        <v>6000</v>
      </c>
      <c r="C8" s="95"/>
      <c r="D8" s="95">
        <v>5148</v>
      </c>
      <c r="E8" s="202">
        <v>3000</v>
      </c>
      <c r="F8" s="202"/>
      <c r="G8" s="202">
        <v>2968.86</v>
      </c>
      <c r="H8" s="202"/>
      <c r="I8" s="261"/>
      <c r="J8" s="217" t="s">
        <v>213</v>
      </c>
      <c r="K8" s="85"/>
      <c r="L8" s="85"/>
      <c r="M8" s="85"/>
    </row>
    <row r="9" spans="1:13" ht="14.25" x14ac:dyDescent="0.2">
      <c r="A9" s="216" t="s">
        <v>77</v>
      </c>
      <c r="B9" s="95">
        <v>1000</v>
      </c>
      <c r="C9" s="95"/>
      <c r="D9" s="95">
        <v>1000</v>
      </c>
      <c r="E9" s="202">
        <v>1000</v>
      </c>
      <c r="F9" s="202"/>
      <c r="G9" s="202"/>
      <c r="H9" s="202"/>
      <c r="I9" s="261">
        <v>1000</v>
      </c>
      <c r="J9" s="217" t="s">
        <v>214</v>
      </c>
      <c r="K9" s="85"/>
      <c r="L9" s="85"/>
      <c r="M9" s="85"/>
    </row>
    <row r="10" spans="1:13" x14ac:dyDescent="0.2">
      <c r="A10" s="216" t="s">
        <v>73</v>
      </c>
      <c r="B10" s="95">
        <v>1000</v>
      </c>
      <c r="C10" s="95"/>
      <c r="D10" s="95">
        <v>530</v>
      </c>
      <c r="E10" s="93">
        <v>1000</v>
      </c>
      <c r="F10" s="93"/>
      <c r="G10" s="93"/>
      <c r="H10" s="93"/>
      <c r="I10" s="117"/>
      <c r="J10" s="215" t="s">
        <v>215</v>
      </c>
      <c r="M10" s="80"/>
    </row>
    <row r="11" spans="1:13" x14ac:dyDescent="0.2">
      <c r="A11" s="218" t="s">
        <v>164</v>
      </c>
      <c r="B11" s="95">
        <v>2000</v>
      </c>
      <c r="C11" s="95"/>
      <c r="D11" s="95">
        <v>2589.12</v>
      </c>
      <c r="E11" s="93">
        <v>2000</v>
      </c>
      <c r="F11" s="93"/>
      <c r="G11" s="93">
        <v>1845</v>
      </c>
      <c r="H11" s="93"/>
      <c r="I11" s="117"/>
      <c r="J11" s="215"/>
    </row>
    <row r="12" spans="1:13" x14ac:dyDescent="0.2">
      <c r="A12" s="218" t="s">
        <v>113</v>
      </c>
      <c r="B12" s="95"/>
      <c r="C12" s="95"/>
      <c r="D12" s="95">
        <v>688</v>
      </c>
      <c r="E12" s="94"/>
      <c r="F12" s="94"/>
      <c r="G12" s="141"/>
      <c r="H12" s="141"/>
      <c r="I12" s="134"/>
      <c r="J12" s="215"/>
    </row>
    <row r="13" spans="1:13" x14ac:dyDescent="0.2">
      <c r="A13" s="218" t="s">
        <v>134</v>
      </c>
      <c r="B13" s="95"/>
      <c r="C13" s="95"/>
      <c r="D13" s="95">
        <v>4050</v>
      </c>
      <c r="E13" s="94"/>
      <c r="F13" s="94"/>
      <c r="G13" s="141"/>
      <c r="H13" s="141"/>
      <c r="I13" s="134"/>
      <c r="J13" s="215"/>
    </row>
    <row r="14" spans="1:13" ht="18.75" customHeight="1" thickBot="1" x14ac:dyDescent="0.25">
      <c r="A14" s="219" t="s">
        <v>140</v>
      </c>
      <c r="B14" s="95"/>
      <c r="C14" s="220"/>
      <c r="D14" s="220">
        <f>SUM(D6:D13)</f>
        <v>30005.119999999999</v>
      </c>
      <c r="E14" s="221">
        <f>SUM(E6:E13)</f>
        <v>23000</v>
      </c>
      <c r="F14" s="219"/>
      <c r="G14" s="203">
        <f>SUM(G6:G13)</f>
        <v>20813.86</v>
      </c>
      <c r="H14" s="203"/>
      <c r="I14" s="135"/>
      <c r="J14" s="222"/>
    </row>
    <row r="15" spans="1:13" ht="19.5" customHeight="1" x14ac:dyDescent="0.2">
      <c r="A15" s="223" t="s">
        <v>135</v>
      </c>
      <c r="B15" s="95"/>
      <c r="C15" s="158"/>
      <c r="D15" s="204">
        <f>D3-D14</f>
        <v>-5005.119999999999</v>
      </c>
      <c r="E15" s="224">
        <f>E3-E14</f>
        <v>2000</v>
      </c>
      <c r="F15" s="224"/>
      <c r="G15" s="224">
        <f>E3-G14</f>
        <v>4186.1399999999994</v>
      </c>
      <c r="H15" s="224"/>
      <c r="I15" s="262"/>
      <c r="J15" s="225"/>
    </row>
    <row r="16" spans="1:13" ht="22.5" customHeight="1" x14ac:dyDescent="0.2">
      <c r="A16" s="23"/>
      <c r="B16" s="95"/>
      <c r="C16" s="158"/>
      <c r="D16" s="204"/>
      <c r="E16" s="205"/>
      <c r="F16" s="205"/>
      <c r="G16" s="200"/>
      <c r="H16" s="200"/>
      <c r="I16" s="263"/>
      <c r="J16" s="210"/>
    </row>
    <row r="17" spans="1:10" x14ac:dyDescent="0.2">
      <c r="A17" s="1" t="s">
        <v>142</v>
      </c>
      <c r="B17" s="1"/>
      <c r="C17" s="1"/>
      <c r="D17" s="1"/>
      <c r="E17" s="1"/>
      <c r="I17" s="81"/>
    </row>
    <row r="18" spans="1:10" x14ac:dyDescent="0.2">
      <c r="A18" s="1" t="s">
        <v>163</v>
      </c>
      <c r="B18" s="1"/>
      <c r="C18" s="1"/>
      <c r="D18" s="1"/>
      <c r="E18" s="126">
        <v>25000</v>
      </c>
      <c r="I18" s="81"/>
    </row>
    <row r="19" spans="1:10" ht="7.5" customHeight="1" x14ac:dyDescent="0.2">
      <c r="E19" s="123"/>
      <c r="I19" s="81"/>
    </row>
    <row r="20" spans="1:10" x14ac:dyDescent="0.2">
      <c r="A20" s="56" t="s">
        <v>146</v>
      </c>
      <c r="E20" s="123">
        <v>3500</v>
      </c>
      <c r="F20" s="123"/>
      <c r="G20" s="123">
        <v>3500</v>
      </c>
      <c r="H20" s="123"/>
      <c r="I20" s="134"/>
    </row>
    <row r="21" spans="1:10" x14ac:dyDescent="0.2">
      <c r="A21" s="56" t="s">
        <v>150</v>
      </c>
      <c r="E21" s="123">
        <v>14000</v>
      </c>
      <c r="F21" s="123"/>
      <c r="G21" s="123"/>
      <c r="H21" s="123"/>
      <c r="I21" s="134"/>
      <c r="J21" s="140" t="s">
        <v>148</v>
      </c>
    </row>
    <row r="22" spans="1:10" x14ac:dyDescent="0.2">
      <c r="A22" s="68" t="s">
        <v>151</v>
      </c>
      <c r="E22" s="123"/>
      <c r="F22" s="123"/>
      <c r="G22" s="123">
        <v>20000</v>
      </c>
      <c r="H22" s="123"/>
      <c r="I22" s="134"/>
    </row>
    <row r="23" spans="1:10" x14ac:dyDescent="0.2">
      <c r="A23" s="68" t="s">
        <v>152</v>
      </c>
      <c r="E23" s="123"/>
      <c r="F23" s="123"/>
      <c r="G23" s="123">
        <v>4662</v>
      </c>
      <c r="H23" s="123"/>
      <c r="I23" s="134"/>
    </row>
    <row r="24" spans="1:10" x14ac:dyDescent="0.2">
      <c r="A24" s="56" t="s">
        <v>144</v>
      </c>
      <c r="E24" s="123">
        <v>4000</v>
      </c>
      <c r="F24" s="123"/>
      <c r="G24" s="123">
        <v>2843</v>
      </c>
      <c r="H24" s="123"/>
      <c r="I24" s="134"/>
    </row>
    <row r="25" spans="1:10" x14ac:dyDescent="0.2">
      <c r="A25" t="s">
        <v>143</v>
      </c>
      <c r="E25" s="123">
        <v>3500</v>
      </c>
      <c r="F25" s="123"/>
      <c r="G25" s="123">
        <v>4098.5</v>
      </c>
      <c r="H25" s="123"/>
      <c r="I25" s="134"/>
      <c r="J25" s="140" t="s">
        <v>154</v>
      </c>
    </row>
    <row r="26" spans="1:10" s="1" customFormat="1" ht="18.75" customHeight="1" thickBot="1" x14ac:dyDescent="0.25">
      <c r="A26" s="89" t="s">
        <v>145</v>
      </c>
      <c r="B26" s="89"/>
      <c r="C26" s="89"/>
      <c r="D26" s="89"/>
      <c r="E26" s="115">
        <f>SUM(E20:E25)</f>
        <v>25000</v>
      </c>
      <c r="F26" s="115"/>
      <c r="G26" s="115">
        <f>SUM(G20:G25)</f>
        <v>35103.5</v>
      </c>
      <c r="H26" s="115"/>
      <c r="I26" s="135"/>
      <c r="J26" s="239"/>
    </row>
    <row r="27" spans="1:10" ht="18" customHeight="1" x14ac:dyDescent="0.2">
      <c r="A27" s="56" t="s">
        <v>119</v>
      </c>
      <c r="G27" s="238">
        <f>E18-G26</f>
        <v>-10103.5</v>
      </c>
      <c r="H27" s="238"/>
      <c r="I27" s="238"/>
    </row>
    <row r="28" spans="1:10" ht="14.25" customHeight="1" x14ac:dyDescent="0.2">
      <c r="A28" s="223"/>
      <c r="G28" s="238"/>
      <c r="H28" s="238"/>
      <c r="I28" s="238"/>
    </row>
    <row r="29" spans="1:10" s="1" customFormat="1" ht="14.25" customHeight="1" thickBot="1" x14ac:dyDescent="0.25">
      <c r="A29" s="240" t="s">
        <v>153</v>
      </c>
      <c r="G29" s="242">
        <f>G14+G26</f>
        <v>55917.36</v>
      </c>
      <c r="H29" s="255"/>
      <c r="I29" s="255"/>
      <c r="J29" s="241"/>
    </row>
    <row r="30" spans="1:10" ht="18.75" customHeight="1" thickTop="1" x14ac:dyDescent="0.2">
      <c r="A30" s="56" t="s">
        <v>149</v>
      </c>
      <c r="G30" s="238">
        <f>G15+G27</f>
        <v>-5917.3600000000006</v>
      </c>
      <c r="H30" s="238"/>
      <c r="I30" s="238"/>
    </row>
    <row r="51" ht="6.75" customHeight="1" x14ac:dyDescent="0.2"/>
    <row r="53" ht="4.5" customHeight="1" x14ac:dyDescent="0.2"/>
  </sheetData>
  <printOptions horizontalCentered="1"/>
  <pageMargins left="0.62992125984251968" right="0.23622047244094491" top="1.1417322834645669" bottom="0.35433070866141736" header="0.51181102362204722" footer="0.31496062992125984"/>
  <pageSetup scale="81" orientation="portrait" r:id="rId1"/>
  <headerFooter alignWithMargins="0">
    <oddHeader>&amp;C&amp;"Arial,Bold"&amp;14Frontier Duty Free Association
 GR Budget 2017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zoomScaleNormal="100" workbookViewId="0">
      <selection activeCell="C2" sqref="C2"/>
    </sheetView>
  </sheetViews>
  <sheetFormatPr defaultRowHeight="12.75" x14ac:dyDescent="0.2"/>
  <cols>
    <col min="1" max="1" width="42.5703125" customWidth="1"/>
    <col min="2" max="2" width="2.42578125" customWidth="1"/>
    <col min="3" max="3" width="10.42578125" hidden="1" customWidth="1"/>
    <col min="4" max="4" width="11.42578125" hidden="1" customWidth="1"/>
    <col min="5" max="5" width="10" hidden="1" customWidth="1"/>
    <col min="6" max="6" width="2.42578125" hidden="1" customWidth="1"/>
    <col min="7" max="7" width="10.7109375" customWidth="1"/>
    <col min="8" max="8" width="2.7109375" hidden="1" customWidth="1"/>
    <col min="9" max="9" width="10.85546875" style="122" hidden="1" customWidth="1"/>
    <col min="10" max="10" width="1.85546875" style="122" customWidth="1"/>
    <col min="11" max="11" width="10.7109375" style="122" customWidth="1"/>
    <col min="12" max="12" width="2.85546875" style="122" customWidth="1"/>
    <col min="13" max="13" width="10.7109375" style="122" customWidth="1"/>
    <col min="14" max="14" width="32.85546875" customWidth="1"/>
  </cols>
  <sheetData>
    <row r="2" spans="1:14" ht="53.25" customHeight="1" thickBot="1" x14ac:dyDescent="0.25">
      <c r="A2" s="64" t="s">
        <v>57</v>
      </c>
      <c r="B2" s="63"/>
      <c r="C2" s="59" t="s">
        <v>70</v>
      </c>
      <c r="D2" s="59" t="s">
        <v>71</v>
      </c>
      <c r="E2" s="143" t="s">
        <v>96</v>
      </c>
      <c r="F2" s="143"/>
      <c r="G2" s="143" t="s">
        <v>97</v>
      </c>
      <c r="H2" s="143"/>
      <c r="I2" s="143" t="s">
        <v>116</v>
      </c>
      <c r="J2" s="143"/>
      <c r="K2" s="143" t="s">
        <v>157</v>
      </c>
      <c r="L2" s="143"/>
      <c r="M2" s="82" t="s">
        <v>158</v>
      </c>
      <c r="N2" s="143" t="s">
        <v>203</v>
      </c>
    </row>
    <row r="3" spans="1:14" ht="23.25" customHeight="1" x14ac:dyDescent="0.2">
      <c r="A3" s="62"/>
      <c r="B3" s="62"/>
      <c r="E3" s="94"/>
      <c r="F3" s="94"/>
      <c r="G3" s="94"/>
      <c r="H3" s="94"/>
      <c r="I3" s="226"/>
      <c r="J3" s="226"/>
      <c r="K3" s="226"/>
      <c r="L3" s="226"/>
      <c r="M3" s="264"/>
      <c r="N3" s="94"/>
    </row>
    <row r="4" spans="1:14" ht="13.9" customHeight="1" x14ac:dyDescent="0.2">
      <c r="A4" s="78" t="s">
        <v>66</v>
      </c>
      <c r="B4" s="62"/>
      <c r="C4" s="71">
        <v>7000</v>
      </c>
      <c r="D4" s="71">
        <v>10300</v>
      </c>
      <c r="E4" s="48">
        <v>16500</v>
      </c>
      <c r="F4" s="48"/>
      <c r="G4" s="48"/>
      <c r="H4" s="48"/>
      <c r="I4" s="230">
        <v>17100</v>
      </c>
      <c r="J4" s="230"/>
      <c r="K4" s="230">
        <v>17100</v>
      </c>
      <c r="L4" s="230"/>
      <c r="M4" s="265">
        <v>17000</v>
      </c>
      <c r="N4" s="94"/>
    </row>
    <row r="5" spans="1:14" ht="13.9" customHeight="1" x14ac:dyDescent="0.2">
      <c r="A5" s="65"/>
      <c r="B5" s="62"/>
      <c r="C5" s="71"/>
      <c r="D5" s="71"/>
      <c r="E5" s="95"/>
      <c r="F5" s="95"/>
      <c r="G5" s="95"/>
      <c r="H5" s="95"/>
      <c r="I5" s="226"/>
      <c r="J5" s="226"/>
      <c r="K5" s="226"/>
      <c r="L5" s="226"/>
      <c r="M5" s="264"/>
      <c r="N5" s="94"/>
    </row>
    <row r="6" spans="1:14" ht="13.9" customHeight="1" x14ac:dyDescent="0.2">
      <c r="A6" s="78" t="s">
        <v>65</v>
      </c>
      <c r="B6" s="62"/>
      <c r="C6" s="71"/>
      <c r="D6" s="71"/>
      <c r="E6" s="95"/>
      <c r="F6" s="95"/>
      <c r="G6" s="95"/>
      <c r="H6" s="95"/>
      <c r="I6" s="226"/>
      <c r="J6" s="226"/>
      <c r="K6" s="226"/>
      <c r="L6" s="226"/>
      <c r="M6" s="264"/>
      <c r="N6" s="228"/>
    </row>
    <row r="7" spans="1:14" ht="22.9" customHeight="1" x14ac:dyDescent="0.2">
      <c r="A7" s="190" t="s">
        <v>95</v>
      </c>
      <c r="C7" s="72"/>
      <c r="D7" s="71">
        <v>2592</v>
      </c>
      <c r="E7" s="144">
        <v>350</v>
      </c>
      <c r="F7" s="144"/>
      <c r="G7" s="144">
        <v>213</v>
      </c>
      <c r="H7" s="144"/>
      <c r="I7" s="227">
        <v>360</v>
      </c>
      <c r="J7" s="227"/>
      <c r="K7" s="227">
        <v>363</v>
      </c>
      <c r="L7" s="227"/>
      <c r="M7" s="266">
        <v>370</v>
      </c>
      <c r="N7" s="228"/>
    </row>
    <row r="8" spans="1:14" ht="13.9" customHeight="1" x14ac:dyDescent="0.2">
      <c r="A8" s="191" t="s">
        <v>62</v>
      </c>
      <c r="C8" s="71">
        <v>738</v>
      </c>
      <c r="D8" s="71">
        <v>605</v>
      </c>
      <c r="E8" s="145">
        <v>300</v>
      </c>
      <c r="F8" s="145"/>
      <c r="G8" s="145">
        <v>442</v>
      </c>
      <c r="H8" s="145"/>
      <c r="I8" s="227">
        <v>300</v>
      </c>
      <c r="J8" s="227"/>
      <c r="K8" s="227"/>
      <c r="L8" s="227"/>
      <c r="M8" s="266">
        <v>250</v>
      </c>
      <c r="N8" s="228"/>
    </row>
    <row r="9" spans="1:14" ht="13.9" customHeight="1" x14ac:dyDescent="0.2">
      <c r="A9" s="191" t="s">
        <v>60</v>
      </c>
      <c r="C9" s="71">
        <v>510</v>
      </c>
      <c r="D9" s="71">
        <v>500</v>
      </c>
      <c r="E9" s="145">
        <v>510</v>
      </c>
      <c r="F9" s="145"/>
      <c r="G9" s="145">
        <v>623.79999999999995</v>
      </c>
      <c r="H9" s="145"/>
      <c r="I9" s="227">
        <v>700</v>
      </c>
      <c r="J9" s="227"/>
      <c r="K9" s="227">
        <v>697</v>
      </c>
      <c r="L9" s="227"/>
      <c r="M9" s="266">
        <v>700</v>
      </c>
      <c r="N9" s="228" t="s">
        <v>216</v>
      </c>
    </row>
    <row r="10" spans="1:14" ht="13.9" customHeight="1" x14ac:dyDescent="0.2">
      <c r="A10" s="191" t="s">
        <v>58</v>
      </c>
      <c r="C10" s="71">
        <v>2000</v>
      </c>
      <c r="D10" s="71">
        <v>2025</v>
      </c>
      <c r="E10" s="145">
        <v>2000</v>
      </c>
      <c r="F10" s="145"/>
      <c r="G10" s="145">
        <v>2025</v>
      </c>
      <c r="H10" s="145"/>
      <c r="I10" s="227">
        <v>2025</v>
      </c>
      <c r="J10" s="227"/>
      <c r="K10" s="227">
        <v>2025</v>
      </c>
      <c r="L10" s="227"/>
      <c r="M10" s="266">
        <v>2025</v>
      </c>
      <c r="N10" s="228"/>
    </row>
    <row r="11" spans="1:14" ht="13.9" customHeight="1" x14ac:dyDescent="0.2">
      <c r="A11" s="191" t="s">
        <v>76</v>
      </c>
      <c r="C11" s="71">
        <v>695</v>
      </c>
      <c r="D11" s="71">
        <v>722</v>
      </c>
      <c r="E11" s="145">
        <v>725</v>
      </c>
      <c r="F11" s="145"/>
      <c r="G11" s="145"/>
      <c r="H11" s="145"/>
      <c r="I11" s="227"/>
      <c r="J11" s="227"/>
      <c r="K11" s="227"/>
      <c r="L11" s="227"/>
      <c r="M11" s="266"/>
      <c r="N11" s="228" t="s">
        <v>195</v>
      </c>
    </row>
    <row r="12" spans="1:14" ht="13.9" customHeight="1" x14ac:dyDescent="0.2">
      <c r="A12" s="191" t="s">
        <v>63</v>
      </c>
      <c r="C12" s="71">
        <v>560</v>
      </c>
      <c r="D12" s="71">
        <v>608</v>
      </c>
      <c r="E12" s="145">
        <v>600</v>
      </c>
      <c r="F12" s="145"/>
      <c r="G12" s="145">
        <v>608</v>
      </c>
      <c r="H12" s="145"/>
      <c r="I12" s="227">
        <v>450</v>
      </c>
      <c r="J12" s="227"/>
      <c r="K12" s="227">
        <v>386</v>
      </c>
      <c r="L12" s="227"/>
      <c r="M12" s="266">
        <v>450</v>
      </c>
      <c r="N12" s="228"/>
    </row>
    <row r="13" spans="1:14" ht="13.9" customHeight="1" x14ac:dyDescent="0.2">
      <c r="A13" s="191" t="s">
        <v>59</v>
      </c>
      <c r="C13" s="71">
        <v>500</v>
      </c>
      <c r="D13" s="71">
        <v>500</v>
      </c>
      <c r="E13" s="146">
        <v>500</v>
      </c>
      <c r="F13" s="146"/>
      <c r="G13" s="146">
        <v>500</v>
      </c>
      <c r="H13" s="146"/>
      <c r="I13" s="227">
        <v>500</v>
      </c>
      <c r="J13" s="227"/>
      <c r="K13" s="227">
        <v>500</v>
      </c>
      <c r="L13" s="227"/>
      <c r="M13" s="266">
        <v>500</v>
      </c>
      <c r="N13" s="228"/>
    </row>
    <row r="14" spans="1:14" ht="18.75" customHeight="1" x14ac:dyDescent="0.2">
      <c r="A14" s="191" t="s">
        <v>61</v>
      </c>
      <c r="C14" s="71">
        <v>2200</v>
      </c>
      <c r="D14" s="71">
        <v>2800</v>
      </c>
      <c r="E14" s="145">
        <v>5000</v>
      </c>
      <c r="F14" s="145"/>
      <c r="G14" s="145">
        <v>5000</v>
      </c>
      <c r="H14" s="145"/>
      <c r="I14" s="227">
        <v>5000</v>
      </c>
      <c r="J14" s="227"/>
      <c r="K14" s="227">
        <v>5000</v>
      </c>
      <c r="L14" s="227"/>
      <c r="M14" s="266">
        <v>5000</v>
      </c>
      <c r="N14" s="228"/>
    </row>
    <row r="15" spans="1:14" ht="13.9" customHeight="1" x14ac:dyDescent="0.2">
      <c r="A15" s="191" t="s">
        <v>85</v>
      </c>
      <c r="C15" s="71"/>
      <c r="D15" s="71"/>
      <c r="E15" s="147">
        <v>6951.5</v>
      </c>
      <c r="F15" s="147"/>
      <c r="G15" s="147">
        <v>7035</v>
      </c>
      <c r="H15" s="147"/>
      <c r="I15" s="227">
        <v>7000</v>
      </c>
      <c r="J15" s="227"/>
      <c r="K15" s="227">
        <v>7035</v>
      </c>
      <c r="L15" s="227"/>
      <c r="M15" s="266">
        <v>7000</v>
      </c>
      <c r="N15" s="228" t="s">
        <v>156</v>
      </c>
    </row>
    <row r="16" spans="1:14" ht="13.9" customHeight="1" x14ac:dyDescent="0.2">
      <c r="A16" s="191" t="s">
        <v>136</v>
      </c>
      <c r="C16" s="71"/>
      <c r="D16" s="71"/>
      <c r="E16" s="147"/>
      <c r="F16" s="147"/>
      <c r="G16" s="147"/>
      <c r="H16" s="147"/>
      <c r="I16" s="227">
        <v>800</v>
      </c>
      <c r="J16" s="227"/>
      <c r="K16" s="227">
        <v>767</v>
      </c>
      <c r="L16" s="227"/>
      <c r="M16" s="266">
        <v>800</v>
      </c>
      <c r="N16" s="94"/>
    </row>
    <row r="17" spans="1:14" ht="13.9" customHeight="1" x14ac:dyDescent="0.2">
      <c r="A17" s="61"/>
      <c r="C17" s="71"/>
      <c r="D17" s="71"/>
      <c r="E17" s="148"/>
      <c r="F17" s="148"/>
      <c r="G17" s="148"/>
      <c r="H17" s="148"/>
      <c r="I17" s="227"/>
      <c r="J17" s="227"/>
      <c r="K17" s="227"/>
      <c r="L17" s="227"/>
      <c r="M17" s="266"/>
      <c r="N17" s="94"/>
    </row>
    <row r="18" spans="1:14" s="1" customFormat="1" ht="20.100000000000001" customHeight="1" thickBot="1" x14ac:dyDescent="0.25">
      <c r="A18" s="88" t="s">
        <v>29</v>
      </c>
      <c r="B18" s="89"/>
      <c r="C18" s="90">
        <f>SUM(C7:C15)</f>
        <v>7203</v>
      </c>
      <c r="D18" s="90">
        <f>SUM(D7:D15)</f>
        <v>10352</v>
      </c>
      <c r="E18" s="149">
        <f>SUM(E7:E15)</f>
        <v>16936.5</v>
      </c>
      <c r="F18" s="149"/>
      <c r="G18" s="149">
        <f>SUM(G7:G17)</f>
        <v>16446.8</v>
      </c>
      <c r="H18" s="149"/>
      <c r="I18" s="229">
        <f>SUM(I7:I17)</f>
        <v>17135</v>
      </c>
      <c r="J18" s="229"/>
      <c r="K18" s="229">
        <f>SUM(K7:K17)</f>
        <v>16773</v>
      </c>
      <c r="L18" s="229"/>
      <c r="M18" s="267">
        <f>SUM(M7:M16)</f>
        <v>17095</v>
      </c>
      <c r="N18" s="219"/>
    </row>
    <row r="19" spans="1:14" x14ac:dyDescent="0.2">
      <c r="A19" s="56"/>
      <c r="C19" s="71"/>
      <c r="D19" s="71"/>
      <c r="E19" s="95"/>
      <c r="F19" s="95"/>
      <c r="G19" s="95"/>
      <c r="H19" s="95"/>
    </row>
    <row r="20" spans="1:14" ht="17.25" customHeight="1" thickBot="1" x14ac:dyDescent="0.25">
      <c r="A20" s="231" t="s">
        <v>30</v>
      </c>
      <c r="B20" s="232"/>
      <c r="C20" s="233">
        <f>C4-C18</f>
        <v>-203</v>
      </c>
      <c r="D20" s="233">
        <f>D4-D18</f>
        <v>-52</v>
      </c>
      <c r="E20" s="233">
        <f>E4-E18</f>
        <v>-436.5</v>
      </c>
      <c r="F20" s="233"/>
      <c r="G20" s="233">
        <f>E4-G18</f>
        <v>53.200000000000728</v>
      </c>
      <c r="H20" s="233"/>
      <c r="I20" s="234">
        <f>I4-I18</f>
        <v>-35</v>
      </c>
      <c r="J20" s="234"/>
      <c r="K20" s="234">
        <f>K4-K18</f>
        <v>327</v>
      </c>
      <c r="L20" s="234"/>
      <c r="M20" s="234">
        <f>M4-M18</f>
        <v>-95</v>
      </c>
      <c r="N20" s="232"/>
    </row>
    <row r="21" spans="1:14" ht="13.5" thickTop="1" x14ac:dyDescent="0.2">
      <c r="C21" s="71"/>
      <c r="D21" s="71"/>
      <c r="E21" s="71"/>
      <c r="F21" s="71"/>
      <c r="G21" s="71"/>
      <c r="H21" s="71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8" orientation="portrait" r:id="rId1"/>
  <headerFooter alignWithMargins="0">
    <oddHeader>&amp;C&amp;"Arial,Bold"&amp;14Frontier Duty Free Association
Draft Budget 201&amp;12 7</oddHeader>
    <oddFooter>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G13" sqref="G13"/>
    </sheetView>
  </sheetViews>
  <sheetFormatPr defaultRowHeight="12.75" x14ac:dyDescent="0.2"/>
  <cols>
    <col min="1" max="1" width="34.85546875" customWidth="1"/>
    <col min="2" max="3" width="10.7109375" customWidth="1"/>
    <col min="4" max="4" width="2.5703125" customWidth="1"/>
    <col min="5" max="5" width="10.7109375" customWidth="1"/>
    <col min="6" max="6" width="1.7109375" customWidth="1"/>
    <col min="7" max="7" width="32.85546875" customWidth="1"/>
  </cols>
  <sheetData>
    <row r="1" spans="1:7" x14ac:dyDescent="0.2">
      <c r="A1" s="56"/>
      <c r="B1" s="56"/>
      <c r="C1" s="56"/>
      <c r="D1" s="56"/>
      <c r="E1" s="56"/>
      <c r="F1" s="364"/>
      <c r="G1" s="56"/>
    </row>
    <row r="2" spans="1:7" ht="15.75" x14ac:dyDescent="0.2">
      <c r="A2" s="379"/>
      <c r="B2" s="379"/>
      <c r="C2" s="379"/>
      <c r="D2" s="379"/>
      <c r="E2" s="379"/>
      <c r="F2" s="379"/>
      <c r="G2" s="379"/>
    </row>
    <row r="3" spans="1:7" ht="28.5" customHeight="1" thickBot="1" x14ac:dyDescent="0.25">
      <c r="A3" s="156" t="s">
        <v>197</v>
      </c>
      <c r="B3" s="153" t="s">
        <v>99</v>
      </c>
      <c r="C3" s="153" t="s">
        <v>159</v>
      </c>
      <c r="D3" s="380"/>
      <c r="E3" s="155" t="s">
        <v>158</v>
      </c>
      <c r="F3" s="153"/>
      <c r="G3" s="173" t="s">
        <v>203</v>
      </c>
    </row>
    <row r="4" spans="1:7" ht="21" customHeight="1" x14ac:dyDescent="0.25">
      <c r="A4" s="390" t="s">
        <v>196</v>
      </c>
      <c r="B4" s="391">
        <v>20000</v>
      </c>
      <c r="C4" s="391">
        <v>25000</v>
      </c>
      <c r="D4" s="392"/>
      <c r="E4" s="396">
        <v>15000</v>
      </c>
      <c r="F4" s="365"/>
      <c r="G4" s="381"/>
    </row>
    <row r="5" spans="1:7" ht="37.5" customHeight="1" x14ac:dyDescent="0.2">
      <c r="A5" s="23" t="s">
        <v>181</v>
      </c>
      <c r="B5" s="23"/>
      <c r="C5" s="23"/>
      <c r="D5" s="366"/>
      <c r="E5" s="397"/>
      <c r="F5" s="367"/>
      <c r="G5" s="269"/>
    </row>
    <row r="6" spans="1:7" x14ac:dyDescent="0.2">
      <c r="A6" s="56" t="s">
        <v>182</v>
      </c>
      <c r="B6" s="123">
        <v>1500</v>
      </c>
      <c r="C6" s="386">
        <v>1400</v>
      </c>
      <c r="D6" s="366"/>
      <c r="E6" s="397">
        <v>1600</v>
      </c>
      <c r="F6" s="367"/>
      <c r="G6" s="269" t="s">
        <v>229</v>
      </c>
    </row>
    <row r="7" spans="1:7" x14ac:dyDescent="0.2">
      <c r="A7" s="56" t="s">
        <v>204</v>
      </c>
      <c r="B7" s="123">
        <v>6000</v>
      </c>
      <c r="C7" s="386"/>
      <c r="D7" s="366"/>
      <c r="E7" s="397"/>
      <c r="F7" s="367"/>
      <c r="G7" s="269"/>
    </row>
    <row r="8" spans="1:7" ht="16.5" customHeight="1" x14ac:dyDescent="0.2">
      <c r="A8" s="57" t="s">
        <v>183</v>
      </c>
      <c r="B8" s="248">
        <f>SUM(B6:B7)</f>
        <v>7500</v>
      </c>
      <c r="C8" s="170">
        <f>SUM(C6)</f>
        <v>1400</v>
      </c>
      <c r="D8" s="368"/>
      <c r="E8" s="398">
        <f>SUM(E6:E6)</f>
        <v>1600</v>
      </c>
      <c r="F8" s="169"/>
      <c r="G8" s="269"/>
    </row>
    <row r="9" spans="1:7" x14ac:dyDescent="0.2">
      <c r="A9" s="56"/>
      <c r="B9" s="386"/>
      <c r="C9" s="56"/>
      <c r="D9" s="366"/>
      <c r="E9" s="397"/>
      <c r="F9" s="367"/>
      <c r="G9" s="269"/>
    </row>
    <row r="10" spans="1:7" ht="29.25" customHeight="1" x14ac:dyDescent="0.2">
      <c r="A10" s="1" t="s">
        <v>129</v>
      </c>
      <c r="B10" s="126"/>
      <c r="C10" s="1"/>
      <c r="D10" s="366"/>
      <c r="E10" s="397"/>
      <c r="F10" s="367"/>
      <c r="G10" s="269"/>
    </row>
    <row r="11" spans="1:7" x14ac:dyDescent="0.2">
      <c r="A11" s="369" t="s">
        <v>184</v>
      </c>
      <c r="B11" s="123">
        <v>2454</v>
      </c>
      <c r="C11" s="384">
        <v>1461</v>
      </c>
      <c r="D11" s="54"/>
      <c r="E11" s="397">
        <v>1500</v>
      </c>
      <c r="F11" s="370"/>
      <c r="G11" s="269" t="s">
        <v>185</v>
      </c>
    </row>
    <row r="12" spans="1:7" ht="25.5" x14ac:dyDescent="0.2">
      <c r="A12" s="371" t="s">
        <v>200</v>
      </c>
      <c r="B12" s="395">
        <v>5860</v>
      </c>
      <c r="C12" s="385">
        <v>5418</v>
      </c>
      <c r="D12" s="372"/>
      <c r="E12" s="399">
        <v>2800</v>
      </c>
      <c r="F12" s="370"/>
      <c r="G12" s="382" t="s">
        <v>198</v>
      </c>
    </row>
    <row r="13" spans="1:7" x14ac:dyDescent="0.2">
      <c r="A13" s="369" t="s">
        <v>201</v>
      </c>
      <c r="B13" s="123">
        <v>4356</v>
      </c>
      <c r="C13" s="384">
        <v>1663</v>
      </c>
      <c r="D13" s="54"/>
      <c r="E13" s="397">
        <v>500</v>
      </c>
      <c r="F13" s="373"/>
      <c r="G13" s="269"/>
    </row>
    <row r="14" spans="1:7" x14ac:dyDescent="0.2">
      <c r="A14" s="369" t="s">
        <v>186</v>
      </c>
      <c r="B14" s="123"/>
      <c r="C14" s="384"/>
      <c r="D14" s="54"/>
      <c r="E14" s="397">
        <v>10000</v>
      </c>
      <c r="F14" s="373"/>
      <c r="G14" s="269"/>
    </row>
    <row r="15" spans="1:7" x14ac:dyDescent="0.2">
      <c r="A15" s="369" t="s">
        <v>205</v>
      </c>
      <c r="B15" s="123">
        <v>594</v>
      </c>
      <c r="C15" s="384"/>
      <c r="D15" s="54"/>
      <c r="E15" s="397">
        <v>915</v>
      </c>
      <c r="F15" s="373"/>
      <c r="G15" s="269" t="s">
        <v>199</v>
      </c>
    </row>
    <row r="16" spans="1:7" x14ac:dyDescent="0.2">
      <c r="A16" s="369" t="s">
        <v>187</v>
      </c>
      <c r="B16" s="123">
        <v>1221</v>
      </c>
      <c r="C16" s="383">
        <v>659</v>
      </c>
      <c r="D16" s="54"/>
      <c r="E16" s="397">
        <v>700</v>
      </c>
      <c r="F16" s="373"/>
      <c r="G16" s="56"/>
    </row>
    <row r="17" spans="1:7" x14ac:dyDescent="0.2">
      <c r="A17" s="369" t="s">
        <v>202</v>
      </c>
      <c r="B17" s="123">
        <v>16335</v>
      </c>
      <c r="C17" s="384">
        <v>1038</v>
      </c>
      <c r="D17" s="54"/>
      <c r="E17" s="397"/>
      <c r="F17" s="373"/>
      <c r="G17" s="56"/>
    </row>
    <row r="18" spans="1:7" x14ac:dyDescent="0.2">
      <c r="A18" s="369" t="s">
        <v>207</v>
      </c>
      <c r="B18" s="123">
        <v>3633</v>
      </c>
      <c r="C18" s="384"/>
      <c r="D18" s="54"/>
      <c r="E18" s="397"/>
      <c r="F18" s="373"/>
      <c r="G18" s="56"/>
    </row>
    <row r="19" spans="1:7" ht="15" customHeight="1" x14ac:dyDescent="0.2">
      <c r="A19" s="374" t="s">
        <v>29</v>
      </c>
      <c r="B19" s="248">
        <f>SUM(B11:B18)</f>
        <v>34453</v>
      </c>
      <c r="C19" s="387">
        <f>SUM(C11:C17)</f>
        <v>10239</v>
      </c>
      <c r="D19" s="57"/>
      <c r="E19" s="398">
        <f>SUM(E11:E17)</f>
        <v>16415</v>
      </c>
      <c r="F19" s="375"/>
      <c r="G19" s="56"/>
    </row>
    <row r="20" spans="1:7" ht="23.25" customHeight="1" thickBot="1" x14ac:dyDescent="0.25">
      <c r="A20" s="231" t="s">
        <v>206</v>
      </c>
      <c r="B20" s="394">
        <f>B19-B8</f>
        <v>26953</v>
      </c>
      <c r="C20" s="388">
        <f>C19-C8</f>
        <v>8839</v>
      </c>
      <c r="D20" s="376"/>
      <c r="E20" s="400">
        <f>E19-E8</f>
        <v>14815</v>
      </c>
      <c r="F20" s="377"/>
      <c r="G20" s="1"/>
    </row>
    <row r="21" spans="1:7" ht="20.25" customHeight="1" thickTop="1" x14ac:dyDescent="0.2">
      <c r="A21" s="378" t="s">
        <v>119</v>
      </c>
      <c r="B21" s="393">
        <f>B4-B20</f>
        <v>-6953</v>
      </c>
      <c r="C21" s="389">
        <f>C4-C20</f>
        <v>16161</v>
      </c>
      <c r="D21" s="56"/>
      <c r="E21" s="401">
        <f>E4-E20</f>
        <v>185</v>
      </c>
      <c r="F21" s="139"/>
      <c r="G21" s="56"/>
    </row>
  </sheetData>
  <pageMargins left="0.7" right="0.7" top="0.75" bottom="0.75" header="0.3" footer="0.3"/>
  <pageSetup scale="87" orientation="portrait" horizontalDpi="0" verticalDpi="0" r:id="rId1"/>
  <headerFooter>
    <oddHeader>&amp;C&amp;"Arial,Bold"&amp;14Frontier Duty Free Association
Draft Budget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zoomScaleNormal="100" workbookViewId="0">
      <selection activeCell="J37" sqref="J37"/>
    </sheetView>
  </sheetViews>
  <sheetFormatPr defaultRowHeight="12.75" x14ac:dyDescent="0.2"/>
  <cols>
    <col min="1" max="1" width="36" customWidth="1"/>
    <col min="2" max="2" width="8.140625" customWidth="1"/>
    <col min="3" max="3" width="9.140625" customWidth="1"/>
    <col min="4" max="4" width="10.7109375" customWidth="1"/>
    <col min="5" max="5" width="9.5703125" hidden="1" customWidth="1"/>
    <col min="6" max="6" width="2.28515625" customWidth="1"/>
    <col min="7" max="7" width="10.7109375" customWidth="1"/>
    <col min="8" max="8" width="2.28515625" customWidth="1"/>
    <col min="9" max="9" width="10.7109375" customWidth="1"/>
    <col min="10" max="10" width="13.140625" customWidth="1"/>
  </cols>
  <sheetData>
    <row r="2" spans="1:9" x14ac:dyDescent="0.2">
      <c r="B2" s="136"/>
    </row>
    <row r="3" spans="1:9" ht="34.5" customHeight="1" thickBot="1" x14ac:dyDescent="0.3">
      <c r="A3" s="156" t="s">
        <v>115</v>
      </c>
      <c r="B3" s="157"/>
      <c r="C3" s="152"/>
      <c r="D3" s="402" t="s">
        <v>99</v>
      </c>
      <c r="E3" s="201" t="s">
        <v>116</v>
      </c>
      <c r="F3" s="58"/>
      <c r="G3" s="201" t="s">
        <v>141</v>
      </c>
      <c r="H3" s="58"/>
      <c r="I3" s="155" t="s">
        <v>158</v>
      </c>
    </row>
    <row r="4" spans="1:9" ht="20.25" customHeight="1" x14ac:dyDescent="0.25">
      <c r="A4" s="84" t="s">
        <v>66</v>
      </c>
      <c r="B4" s="137"/>
      <c r="C4" s="84"/>
      <c r="D4" s="406">
        <v>5000</v>
      </c>
      <c r="E4" s="235">
        <v>5000</v>
      </c>
      <c r="G4" s="245">
        <v>5000</v>
      </c>
      <c r="I4" s="119">
        <v>5000</v>
      </c>
    </row>
    <row r="5" spans="1:9" x14ac:dyDescent="0.2">
      <c r="B5" s="136"/>
      <c r="E5" s="94"/>
      <c r="G5" s="94"/>
      <c r="I5" s="81"/>
    </row>
    <row r="6" spans="1:9" ht="18" customHeight="1" x14ac:dyDescent="0.2">
      <c r="A6" s="138" t="s">
        <v>117</v>
      </c>
      <c r="B6" s="137" t="s">
        <v>108</v>
      </c>
      <c r="C6" s="137" t="s">
        <v>109</v>
      </c>
      <c r="D6" s="137"/>
      <c r="E6" s="236"/>
      <c r="G6" s="94"/>
      <c r="I6" s="81"/>
    </row>
    <row r="7" spans="1:9" ht="18" customHeight="1" x14ac:dyDescent="0.2">
      <c r="A7" s="68" t="s">
        <v>111</v>
      </c>
      <c r="B7" s="139" t="s">
        <v>165</v>
      </c>
      <c r="C7" s="139" t="s">
        <v>172</v>
      </c>
      <c r="D7" s="404">
        <v>2398</v>
      </c>
      <c r="E7" s="95">
        <v>2500</v>
      </c>
      <c r="G7" s="141">
        <v>2640</v>
      </c>
      <c r="I7" s="134">
        <v>2700</v>
      </c>
    </row>
    <row r="8" spans="1:9" ht="18" hidden="1" customHeight="1" x14ac:dyDescent="0.2">
      <c r="A8" s="68" t="s">
        <v>114</v>
      </c>
      <c r="B8" s="136"/>
      <c r="C8" s="136"/>
      <c r="D8" s="405"/>
      <c r="E8" s="95">
        <v>500</v>
      </c>
      <c r="G8" s="94"/>
      <c r="I8" s="134"/>
    </row>
    <row r="9" spans="1:9" ht="18" customHeight="1" x14ac:dyDescent="0.2">
      <c r="A9" s="68" t="s">
        <v>218</v>
      </c>
      <c r="B9" s="139" t="s">
        <v>166</v>
      </c>
      <c r="C9" s="136" t="s">
        <v>110</v>
      </c>
      <c r="D9" s="405">
        <v>652</v>
      </c>
      <c r="E9" s="95">
        <v>900</v>
      </c>
      <c r="G9" s="94"/>
      <c r="I9" s="134"/>
    </row>
    <row r="10" spans="1:9" ht="18" customHeight="1" x14ac:dyDescent="0.2">
      <c r="A10" s="68" t="s">
        <v>217</v>
      </c>
      <c r="B10" s="139" t="s">
        <v>167</v>
      </c>
      <c r="C10" s="136"/>
      <c r="D10" s="405">
        <v>1734</v>
      </c>
      <c r="E10" s="95">
        <v>700</v>
      </c>
      <c r="G10" s="141">
        <v>1894</v>
      </c>
      <c r="I10" s="134">
        <v>1600</v>
      </c>
    </row>
    <row r="11" spans="1:9" ht="18" customHeight="1" x14ac:dyDescent="0.2">
      <c r="A11" s="68" t="s">
        <v>168</v>
      </c>
      <c r="B11" s="139" t="s">
        <v>167</v>
      </c>
      <c r="C11" s="136"/>
      <c r="D11" s="405">
        <v>867</v>
      </c>
      <c r="E11" s="95">
        <v>500</v>
      </c>
      <c r="G11" s="94">
        <v>653</v>
      </c>
      <c r="I11" s="134">
        <v>700</v>
      </c>
    </row>
    <row r="12" spans="1:9" ht="23.25" customHeight="1" thickBot="1" x14ac:dyDescent="0.3">
      <c r="A12" s="159" t="s">
        <v>29</v>
      </c>
      <c r="B12" s="160"/>
      <c r="C12" s="160"/>
      <c r="D12" s="403">
        <v>5651</v>
      </c>
      <c r="E12" s="237">
        <f>SUM(E7:E11)</f>
        <v>5100</v>
      </c>
      <c r="F12" s="211"/>
      <c r="G12" s="221">
        <f>SUM(G7:G11)</f>
        <v>5187</v>
      </c>
      <c r="H12" s="211"/>
      <c r="I12" s="135">
        <f>SUM(I7:I11)</f>
        <v>5000</v>
      </c>
    </row>
    <row r="13" spans="1:9" x14ac:dyDescent="0.2">
      <c r="B13" s="136"/>
      <c r="I13" s="123"/>
    </row>
    <row r="14" spans="1:9" ht="18.75" customHeight="1" x14ac:dyDescent="0.2">
      <c r="A14" s="77" t="s">
        <v>119</v>
      </c>
      <c r="B14" s="77"/>
      <c r="C14" s="77"/>
      <c r="D14" s="247">
        <f>D4-D12</f>
        <v>-651</v>
      </c>
      <c r="E14" s="246">
        <f>E4-E12</f>
        <v>-100</v>
      </c>
      <c r="F14" s="77"/>
      <c r="G14" s="247">
        <f>G4-G12</f>
        <v>-187</v>
      </c>
      <c r="H14" s="77"/>
      <c r="I14" s="248">
        <f>I4-I12</f>
        <v>0</v>
      </c>
    </row>
    <row r="29" spans="1:1" x14ac:dyDescent="0.2">
      <c r="A29" s="32"/>
    </row>
    <row r="52" ht="6.75" customHeight="1" x14ac:dyDescent="0.2"/>
    <row r="54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4"/>
  <sheetViews>
    <sheetView topLeftCell="A2" zoomScaleNormal="100" workbookViewId="0">
      <selection activeCell="E15" sqref="E15"/>
    </sheetView>
  </sheetViews>
  <sheetFormatPr defaultRowHeight="12.75" x14ac:dyDescent="0.2"/>
  <cols>
    <col min="1" max="1" width="5.85546875" customWidth="1"/>
    <col min="2" max="2" width="28.85546875" customWidth="1"/>
    <col min="3" max="3" width="10.85546875" hidden="1" customWidth="1"/>
    <col min="4" max="4" width="10.5703125" customWidth="1"/>
    <col min="5" max="6" width="11" customWidth="1"/>
    <col min="7" max="7" width="8.28515625" style="199" customWidth="1"/>
  </cols>
  <sheetData>
    <row r="2" spans="2:7" ht="18" x14ac:dyDescent="0.25">
      <c r="B2" s="426" t="s">
        <v>176</v>
      </c>
      <c r="C2" s="427"/>
      <c r="D2" s="427"/>
      <c r="E2" s="427"/>
      <c r="F2" s="427"/>
      <c r="G2" s="427"/>
    </row>
    <row r="3" spans="2:7" ht="23.25" customHeight="1" x14ac:dyDescent="0.25">
      <c r="B3" s="179"/>
      <c r="C3" s="180"/>
      <c r="D3" s="180"/>
      <c r="E3" s="180"/>
      <c r="F3" s="258"/>
      <c r="G3" s="192"/>
    </row>
    <row r="4" spans="2:7" x14ac:dyDescent="0.2">
      <c r="G4" s="193"/>
    </row>
    <row r="5" spans="2:7" x14ac:dyDescent="0.2">
      <c r="B5" s="1" t="s">
        <v>121</v>
      </c>
      <c r="C5" s="181" t="s">
        <v>118</v>
      </c>
      <c r="D5" s="182" t="s">
        <v>118</v>
      </c>
      <c r="E5" s="182" t="s">
        <v>118</v>
      </c>
      <c r="F5" s="182" t="s">
        <v>175</v>
      </c>
      <c r="G5" s="194" t="s">
        <v>122</v>
      </c>
    </row>
    <row r="6" spans="2:7" x14ac:dyDescent="0.2">
      <c r="B6" s="1"/>
      <c r="C6" s="207">
        <v>2014</v>
      </c>
      <c r="D6" s="208">
        <v>2015</v>
      </c>
      <c r="E6" s="208">
        <v>2016</v>
      </c>
      <c r="F6" s="208">
        <v>2017</v>
      </c>
      <c r="G6" s="209"/>
    </row>
    <row r="7" spans="2:7" ht="13.5" thickBot="1" x14ac:dyDescent="0.25">
      <c r="B7" s="188"/>
      <c r="C7" s="189"/>
      <c r="D7" s="189"/>
      <c r="E7" s="189" t="s">
        <v>137</v>
      </c>
      <c r="F7" s="189"/>
      <c r="G7" s="195"/>
    </row>
    <row r="8" spans="2:7" x14ac:dyDescent="0.2">
      <c r="B8" s="23"/>
      <c r="C8" s="206"/>
      <c r="D8" s="206"/>
      <c r="E8" s="206"/>
      <c r="F8" s="206"/>
      <c r="G8" s="194"/>
    </row>
    <row r="9" spans="2:7" x14ac:dyDescent="0.2">
      <c r="B9" s="1" t="s">
        <v>123</v>
      </c>
      <c r="G9" s="196"/>
    </row>
    <row r="10" spans="2:7" ht="17.100000000000001" customHeight="1" x14ac:dyDescent="0.2">
      <c r="B10" s="68" t="s">
        <v>124</v>
      </c>
      <c r="C10" s="183">
        <v>86200</v>
      </c>
      <c r="D10" s="183">
        <v>79400</v>
      </c>
      <c r="E10" s="183">
        <v>76765</v>
      </c>
      <c r="F10" s="183">
        <v>63600</v>
      </c>
      <c r="G10" s="197">
        <f>(F10-E10)/E10</f>
        <v>-0.17149742721292255</v>
      </c>
    </row>
    <row r="11" spans="2:7" ht="17.100000000000001" customHeight="1" x14ac:dyDescent="0.2">
      <c r="B11" s="68" t="s">
        <v>125</v>
      </c>
      <c r="C11" s="183">
        <v>68233</v>
      </c>
      <c r="D11" s="183">
        <v>64960</v>
      </c>
      <c r="E11" s="183">
        <v>64075</v>
      </c>
      <c r="F11" s="183">
        <v>65000</v>
      </c>
      <c r="G11" s="197">
        <f t="shared" ref="G11:G17" si="0">(F11-E11)/E11</f>
        <v>1.443620756925478E-2</v>
      </c>
    </row>
    <row r="12" spans="2:7" ht="17.100000000000001" customHeight="1" x14ac:dyDescent="0.2">
      <c r="B12" s="68" t="s">
        <v>126</v>
      </c>
      <c r="C12" s="183">
        <v>10260</v>
      </c>
      <c r="D12" s="183">
        <v>9557</v>
      </c>
      <c r="E12" s="183">
        <v>10850</v>
      </c>
      <c r="F12" s="183">
        <v>10000</v>
      </c>
      <c r="G12" s="197">
        <f t="shared" si="0"/>
        <v>-7.8341013824884786E-2</v>
      </c>
    </row>
    <row r="13" spans="2:7" ht="17.100000000000001" customHeight="1" x14ac:dyDescent="0.2">
      <c r="B13" s="68" t="s">
        <v>127</v>
      </c>
      <c r="C13" s="183"/>
      <c r="D13" s="183">
        <v>1000</v>
      </c>
      <c r="E13" s="183">
        <v>1000</v>
      </c>
      <c r="F13" s="183">
        <v>1000</v>
      </c>
      <c r="G13" s="197">
        <f t="shared" si="0"/>
        <v>0</v>
      </c>
    </row>
    <row r="14" spans="2:7" ht="18.75" customHeight="1" x14ac:dyDescent="0.2">
      <c r="B14" s="68" t="s">
        <v>169</v>
      </c>
      <c r="C14" s="183">
        <v>245115</v>
      </c>
      <c r="D14" s="183">
        <v>205168</v>
      </c>
      <c r="E14" s="183">
        <v>195000</v>
      </c>
      <c r="F14" s="183">
        <v>200000</v>
      </c>
      <c r="G14" s="197">
        <f t="shared" si="0"/>
        <v>2.564102564102564E-2</v>
      </c>
    </row>
    <row r="15" spans="2:7" ht="17.100000000000001" customHeight="1" x14ac:dyDescent="0.2">
      <c r="B15" s="68" t="s">
        <v>3</v>
      </c>
      <c r="C15" s="183">
        <v>1225</v>
      </c>
      <c r="D15" s="183">
        <v>211</v>
      </c>
      <c r="E15" s="183">
        <v>1400</v>
      </c>
      <c r="F15" s="183">
        <v>800</v>
      </c>
      <c r="G15" s="197">
        <f t="shared" si="0"/>
        <v>-0.42857142857142855</v>
      </c>
    </row>
    <row r="16" spans="2:7" ht="17.100000000000001" customHeight="1" x14ac:dyDescent="0.2">
      <c r="B16" s="68" t="s">
        <v>128</v>
      </c>
      <c r="C16" s="183">
        <v>3600</v>
      </c>
      <c r="D16" s="183">
        <v>481</v>
      </c>
      <c r="E16" s="183">
        <v>740</v>
      </c>
      <c r="F16" s="183">
        <v>400</v>
      </c>
      <c r="G16" s="197">
        <f t="shared" si="0"/>
        <v>-0.45945945945945948</v>
      </c>
    </row>
    <row r="17" spans="2:7" ht="17.100000000000001" customHeight="1" x14ac:dyDescent="0.2">
      <c r="B17" s="1" t="s">
        <v>7</v>
      </c>
      <c r="C17" s="256">
        <v>414634</v>
      </c>
      <c r="D17" s="256">
        <f>SUM(D10:D16)</f>
        <v>360777</v>
      </c>
      <c r="E17" s="256">
        <f>SUM(E10:E16)</f>
        <v>349830</v>
      </c>
      <c r="F17" s="256">
        <f>SUM(F10:F16)</f>
        <v>340800</v>
      </c>
      <c r="G17" s="197">
        <f t="shared" si="0"/>
        <v>-2.5812537518223138E-2</v>
      </c>
    </row>
    <row r="18" spans="2:7" ht="17.100000000000001" customHeight="1" x14ac:dyDescent="0.2">
      <c r="C18" s="183"/>
      <c r="D18" s="183"/>
      <c r="E18" s="183"/>
      <c r="F18" s="183"/>
      <c r="G18" s="198"/>
    </row>
    <row r="19" spans="2:7" ht="17.100000000000001" customHeight="1" x14ac:dyDescent="0.2">
      <c r="B19" s="1" t="s">
        <v>129</v>
      </c>
      <c r="C19" s="183"/>
      <c r="D19" s="183"/>
      <c r="E19" s="183"/>
      <c r="F19" s="183"/>
      <c r="G19" s="198"/>
    </row>
    <row r="20" spans="2:7" ht="17.100000000000001" customHeight="1" x14ac:dyDescent="0.2">
      <c r="B20" s="68" t="s">
        <v>130</v>
      </c>
      <c r="C20" s="183">
        <v>125097</v>
      </c>
      <c r="D20" s="183">
        <v>183840</v>
      </c>
      <c r="E20" s="183">
        <v>121120</v>
      </c>
      <c r="F20" s="183">
        <v>61250</v>
      </c>
      <c r="G20" s="197">
        <f>(E20-D20)/D20</f>
        <v>-0.34116623150565711</v>
      </c>
    </row>
    <row r="21" spans="2:7" ht="17.100000000000001" customHeight="1" x14ac:dyDescent="0.2">
      <c r="B21" s="68" t="s">
        <v>16</v>
      </c>
      <c r="C21" s="183">
        <v>221243</v>
      </c>
      <c r="D21" s="183">
        <v>226315</v>
      </c>
      <c r="E21" s="183">
        <v>239290</v>
      </c>
      <c r="F21" s="183">
        <v>238100</v>
      </c>
      <c r="G21" s="197">
        <f t="shared" ref="G21:G29" si="1">(E21-D21)/D21</f>
        <v>5.7331595342774454E-2</v>
      </c>
    </row>
    <row r="22" spans="2:7" ht="17.100000000000001" customHeight="1" x14ac:dyDescent="0.2">
      <c r="B22" s="68" t="s">
        <v>50</v>
      </c>
      <c r="C22" s="183"/>
      <c r="D22" s="183"/>
      <c r="E22" s="183"/>
      <c r="F22" s="183"/>
      <c r="G22" s="197"/>
    </row>
    <row r="23" spans="2:7" ht="17.100000000000001" customHeight="1" x14ac:dyDescent="0.2">
      <c r="B23" s="23" t="s">
        <v>29</v>
      </c>
      <c r="C23" s="256">
        <f>SUM(C20:C22)</f>
        <v>346340</v>
      </c>
      <c r="D23" s="256">
        <f>SUM(D20:D22)</f>
        <v>410155</v>
      </c>
      <c r="E23" s="256">
        <f>SUM(E20:E22)</f>
        <v>360410</v>
      </c>
      <c r="F23" s="256">
        <f>SUM(F20:F22)</f>
        <v>299350</v>
      </c>
      <c r="G23" s="257">
        <f t="shared" si="1"/>
        <v>-0.12128341724470018</v>
      </c>
    </row>
    <row r="24" spans="2:7" ht="17.100000000000001" customHeight="1" x14ac:dyDescent="0.2">
      <c r="C24" s="183"/>
      <c r="D24" s="183"/>
      <c r="E24" s="183"/>
      <c r="F24" s="183"/>
      <c r="G24" s="197"/>
    </row>
    <row r="25" spans="2:7" ht="17.100000000000001" customHeight="1" x14ac:dyDescent="0.2">
      <c r="B25" s="1" t="s">
        <v>131</v>
      </c>
      <c r="C25" s="184">
        <f>C17-C23</f>
        <v>68294</v>
      </c>
      <c r="D25" s="185">
        <f>D17-D23</f>
        <v>-49378</v>
      </c>
      <c r="E25" s="185">
        <f>E17-E23</f>
        <v>-10580</v>
      </c>
      <c r="F25" s="185">
        <f>F17-F23</f>
        <v>41450</v>
      </c>
      <c r="G25" s="197">
        <f t="shared" si="1"/>
        <v>-0.78573453764834544</v>
      </c>
    </row>
    <row r="26" spans="2:7" ht="17.100000000000001" customHeight="1" x14ac:dyDescent="0.2">
      <c r="B26" s="56"/>
      <c r="C26" s="183"/>
      <c r="D26" s="183"/>
      <c r="E26" s="183"/>
      <c r="F26" s="183"/>
      <c r="G26" s="197"/>
    </row>
    <row r="27" spans="2:7" ht="17.100000000000001" customHeight="1" x14ac:dyDescent="0.2">
      <c r="B27" s="56" t="s">
        <v>132</v>
      </c>
      <c r="C27" s="183">
        <v>169940</v>
      </c>
      <c r="D27" s="183">
        <f>C29</f>
        <v>238234</v>
      </c>
      <c r="E27" s="183">
        <f>D29</f>
        <v>188856</v>
      </c>
      <c r="F27" s="183">
        <f>E29</f>
        <v>178276</v>
      </c>
      <c r="G27" s="197">
        <f t="shared" si="1"/>
        <v>-0.20726680490610072</v>
      </c>
    </row>
    <row r="28" spans="2:7" ht="17.100000000000001" customHeight="1" x14ac:dyDescent="0.2">
      <c r="B28" s="56"/>
      <c r="C28" s="183"/>
      <c r="D28" s="183"/>
      <c r="E28" s="183"/>
      <c r="F28" s="183"/>
      <c r="G28" s="197"/>
    </row>
    <row r="29" spans="2:7" ht="17.100000000000001" customHeight="1" thickBot="1" x14ac:dyDescent="0.25">
      <c r="B29" s="1" t="s">
        <v>133</v>
      </c>
      <c r="C29" s="186">
        <f>SUM(C25:C27)</f>
        <v>238234</v>
      </c>
      <c r="D29" s="187">
        <f>D27+D25</f>
        <v>188856</v>
      </c>
      <c r="E29" s="187">
        <f>SUM(E25:E27)</f>
        <v>178276</v>
      </c>
      <c r="F29" s="187">
        <f>SUM(F25:F27)</f>
        <v>219726</v>
      </c>
      <c r="G29" s="197">
        <f t="shared" si="1"/>
        <v>-5.6021519040962427E-2</v>
      </c>
    </row>
    <row r="30" spans="2:7" ht="13.5" thickTop="1" x14ac:dyDescent="0.2"/>
    <row r="52" ht="6.75" customHeight="1" x14ac:dyDescent="0.2"/>
    <row r="54" ht="4.5" customHeight="1" x14ac:dyDescent="0.2"/>
  </sheetData>
  <mergeCells count="1">
    <mergeCell ref="B2:G2"/>
  </mergeCells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Budget</vt:lpstr>
      <vt:lpstr>BOD</vt:lpstr>
      <vt:lpstr>Marketing Detail</vt:lpstr>
      <vt:lpstr>GR</vt:lpstr>
      <vt:lpstr>Dues &amp; Subcriptions</vt:lpstr>
      <vt:lpstr>Semi-Annual</vt:lpstr>
      <vt:lpstr>FDFA Travel</vt:lpstr>
      <vt:lpstr>P&amp;L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2017-04-10T18:28:32Z</cp:lastPrinted>
  <dcterms:created xsi:type="dcterms:W3CDTF">2005-12-31T01:35:22Z</dcterms:created>
  <dcterms:modified xsi:type="dcterms:W3CDTF">2017-04-10T18:29:09Z</dcterms:modified>
</cp:coreProperties>
</file>