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boucher.FDFA-002\OneDrive - Frontier Duty Free Association\FDFA\Allison's doc.s\Board\BOD meeting docs\2018\April\"/>
    </mc:Choice>
  </mc:AlternateContent>
  <xr:revisionPtr revIDLastSave="142" documentId="8_{A15AE690-95B5-4DA1-880E-2AC53113343F}" xr6:coauthVersionLast="31" xr6:coauthVersionMax="31" xr10:uidLastSave="{98DF0775-C925-428B-8A81-A12A3AAADB93}"/>
  <bookViews>
    <workbookView xWindow="0" yWindow="0" windowWidth="28800" windowHeight="11625" xr2:uid="{00000000-000D-0000-FFFF-FFFF00000000}"/>
  </bookViews>
  <sheets>
    <sheet name="A R Aging Summary" sheetId="1" r:id="rId1"/>
  </sheets>
  <calcPr calcId="179017"/>
</workbook>
</file>

<file path=xl/calcChain.xml><?xml version="1.0" encoding="utf-8"?>
<calcChain xmlns="http://schemas.openxmlformats.org/spreadsheetml/2006/main">
  <c r="C84" i="1" l="1"/>
  <c r="F84" i="1" s="1"/>
  <c r="C83" i="1"/>
  <c r="F83" i="1" s="1"/>
  <c r="C82" i="1"/>
  <c r="F82" i="1" s="1"/>
  <c r="B81" i="1"/>
  <c r="F81" i="1" s="1"/>
  <c r="C80" i="1"/>
  <c r="F80" i="1" s="1"/>
  <c r="C79" i="1"/>
  <c r="F79" i="1" s="1"/>
  <c r="C78" i="1"/>
  <c r="F78" i="1" s="1"/>
  <c r="B77" i="1"/>
  <c r="F77" i="1" s="1"/>
  <c r="E76" i="1"/>
  <c r="F76" i="1" s="1"/>
  <c r="C75" i="1"/>
  <c r="F75" i="1" s="1"/>
  <c r="C74" i="1"/>
  <c r="F74" i="1" s="1"/>
  <c r="C73" i="1"/>
  <c r="F73" i="1" s="1"/>
  <c r="C72" i="1"/>
  <c r="F72" i="1" s="1"/>
  <c r="C71" i="1"/>
  <c r="F71" i="1" s="1"/>
  <c r="C70" i="1"/>
  <c r="F70" i="1" s="1"/>
  <c r="E69" i="1"/>
  <c r="B69" i="1"/>
  <c r="C68" i="1"/>
  <c r="F68" i="1" s="1"/>
  <c r="C67" i="1"/>
  <c r="F67" i="1" s="1"/>
  <c r="E66" i="1"/>
  <c r="F66" i="1" s="1"/>
  <c r="C65" i="1"/>
  <c r="F65" i="1" s="1"/>
  <c r="B64" i="1"/>
  <c r="F64" i="1" s="1"/>
  <c r="B63" i="1"/>
  <c r="F63" i="1" s="1"/>
  <c r="B62" i="1"/>
  <c r="F62" i="1" s="1"/>
  <c r="C61" i="1"/>
  <c r="F61" i="1" s="1"/>
  <c r="B60" i="1"/>
  <c r="F60" i="1" s="1"/>
  <c r="C59" i="1"/>
  <c r="F59" i="1" s="1"/>
  <c r="C58" i="1"/>
  <c r="F58" i="1" s="1"/>
  <c r="C57" i="1"/>
  <c r="F57" i="1" s="1"/>
  <c r="C56" i="1"/>
  <c r="F56" i="1" s="1"/>
  <c r="E55" i="1"/>
  <c r="F55" i="1" s="1"/>
  <c r="C54" i="1"/>
  <c r="F54" i="1" s="1"/>
  <c r="C53" i="1"/>
  <c r="F53" i="1" s="1"/>
  <c r="C52" i="1"/>
  <c r="F52" i="1" s="1"/>
  <c r="C51" i="1"/>
  <c r="F51" i="1" s="1"/>
  <c r="C50" i="1"/>
  <c r="F50" i="1" s="1"/>
  <c r="B49" i="1"/>
  <c r="F49" i="1" s="1"/>
  <c r="C48" i="1"/>
  <c r="F48" i="1" s="1"/>
  <c r="C47" i="1"/>
  <c r="F47" i="1" s="1"/>
  <c r="C46" i="1"/>
  <c r="F46" i="1" s="1"/>
  <c r="C45" i="1"/>
  <c r="F45" i="1" s="1"/>
  <c r="E44" i="1"/>
  <c r="F44" i="1" s="1"/>
  <c r="C43" i="1"/>
  <c r="F43" i="1" s="1"/>
  <c r="C42" i="1"/>
  <c r="F42" i="1" s="1"/>
  <c r="E41" i="1"/>
  <c r="F41" i="1" s="1"/>
  <c r="C40" i="1"/>
  <c r="C39" i="1"/>
  <c r="F39" i="1" s="1"/>
  <c r="E38" i="1"/>
  <c r="C38" i="1"/>
  <c r="B38" i="1"/>
  <c r="C37" i="1"/>
  <c r="F37" i="1" s="1"/>
  <c r="C36" i="1"/>
  <c r="F36" i="1" s="1"/>
  <c r="C35" i="1"/>
  <c r="F35" i="1" s="1"/>
  <c r="B34" i="1"/>
  <c r="F34" i="1" s="1"/>
  <c r="B33" i="1"/>
  <c r="F33" i="1" s="1"/>
  <c r="C32" i="1"/>
  <c r="C31" i="1"/>
  <c r="F31" i="1" s="1"/>
  <c r="B30" i="1"/>
  <c r="C29" i="1"/>
  <c r="F29" i="1" s="1"/>
  <c r="C28" i="1"/>
  <c r="F28" i="1" s="1"/>
  <c r="C27" i="1"/>
  <c r="F27" i="1" s="1"/>
  <c r="C26" i="1"/>
  <c r="F26" i="1" s="1"/>
  <c r="C25" i="1"/>
  <c r="F25" i="1" s="1"/>
  <c r="C24" i="1"/>
  <c r="F24" i="1" s="1"/>
  <c r="C23" i="1"/>
  <c r="F23" i="1" s="1"/>
  <c r="E22" i="1"/>
  <c r="F22" i="1" s="1"/>
  <c r="C21" i="1"/>
  <c r="F21" i="1" s="1"/>
  <c r="B20" i="1"/>
  <c r="E19" i="1"/>
  <c r="F19" i="1" s="1"/>
  <c r="C18" i="1"/>
  <c r="F18" i="1" s="1"/>
  <c r="C17" i="1"/>
  <c r="F17" i="1" s="1"/>
  <c r="C16" i="1"/>
  <c r="F16" i="1" s="1"/>
  <c r="C15" i="1"/>
  <c r="F15" i="1" s="1"/>
  <c r="C14" i="1"/>
  <c r="F14" i="1" s="1"/>
  <c r="C13" i="1"/>
  <c r="F13" i="1" s="1"/>
  <c r="E12" i="1"/>
  <c r="C12" i="1"/>
  <c r="C11" i="1"/>
  <c r="F11" i="1" s="1"/>
  <c r="B10" i="1"/>
  <c r="F10" i="1" s="1"/>
  <c r="D9" i="1"/>
  <c r="D85" i="1" s="1"/>
  <c r="B9" i="1"/>
  <c r="E8" i="1"/>
  <c r="C8" i="1"/>
  <c r="F8" i="1" s="1"/>
  <c r="B7" i="1"/>
  <c r="C6" i="1"/>
  <c r="F6" i="1" s="1"/>
  <c r="C5" i="1"/>
  <c r="F5" i="1" s="1"/>
  <c r="F20" i="1" l="1"/>
  <c r="F30" i="1"/>
  <c r="B85" i="1"/>
  <c r="E85" i="1"/>
  <c r="C85" i="1"/>
  <c r="F12" i="1"/>
  <c r="F69" i="1"/>
  <c r="F38" i="1"/>
  <c r="F7" i="1"/>
  <c r="F32" i="1"/>
  <c r="F40" i="1"/>
  <c r="F9" i="1"/>
  <c r="F85" i="1" l="1"/>
</calcChain>
</file>

<file path=xl/sharedStrings.xml><?xml version="1.0" encoding="utf-8"?>
<sst xmlns="http://schemas.openxmlformats.org/spreadsheetml/2006/main" count="170" uniqueCount="97">
  <si>
    <t>Current</t>
  </si>
  <si>
    <t>1 - 30</t>
  </si>
  <si>
    <t>31 - 60</t>
  </si>
  <si>
    <t>91 and over</t>
  </si>
  <si>
    <t>Total</t>
  </si>
  <si>
    <t>A.R.Z. Group</t>
  </si>
  <si>
    <t>A.T. Storrs Ltd.</t>
  </si>
  <si>
    <t>Abbotsford Duty Free</t>
  </si>
  <si>
    <t>ACI Brands Inc.</t>
  </si>
  <si>
    <t>AerRianta International (North America)</t>
  </si>
  <si>
    <t>Aldergrove Duty Free Shop Ltd.</t>
  </si>
  <si>
    <t>Alexander Kalifano_USD</t>
  </si>
  <si>
    <t>ALFA Brands Corporation</t>
  </si>
  <si>
    <t>Altan Duty Free Shops Ltd.</t>
  </si>
  <si>
    <t>Ambassador Duty Free Store</t>
  </si>
  <si>
    <t>Arterra Wines Canada, Inc.</t>
  </si>
  <si>
    <t>Babazoo Republic</t>
  </si>
  <si>
    <t>Bacardi Canada Inc.</t>
  </si>
  <si>
    <t>Blue Water Bridge Duty Free</t>
  </si>
  <si>
    <t>Borders Duty Free Agency (Beam Global)</t>
  </si>
  <si>
    <t>Boutique Hors-Taxes De Philipsburg Inc.</t>
  </si>
  <si>
    <t>Boutique Hors-Taxes De Stanhope</t>
  </si>
  <si>
    <t>Brown Forman</t>
  </si>
  <si>
    <t>Canadian Hat</t>
  </si>
  <si>
    <t>Carway Gift and Coffee Shop LTD</t>
  </si>
  <si>
    <t>Champs Canada</t>
  </si>
  <si>
    <t>Colour Shock Media</t>
  </si>
  <si>
    <t>Conchal Inc Pook / Hocky Sockey</t>
  </si>
  <si>
    <t>Corby Distilleries (Pernod Ricard)</t>
  </si>
  <si>
    <t>Creative Planogram Company (CPC)</t>
  </si>
  <si>
    <t>DFS Ventures Inc.</t>
  </si>
  <si>
    <t>Diageo Canada</t>
  </si>
  <si>
    <t>Distribution Fontaine  Inc.</t>
  </si>
  <si>
    <t>Dufry</t>
  </si>
  <si>
    <t>Duty Free Americas_USD</t>
  </si>
  <si>
    <t>Estee Lauder Travel Retailing_USD</t>
  </si>
  <si>
    <t>ETC (premier global trading)_USD</t>
  </si>
  <si>
    <t>First China Tobacco Company Ltd.</t>
  </si>
  <si>
    <t>Fort Duty Free</t>
  </si>
  <si>
    <t>Glencairn Distribution</t>
  </si>
  <si>
    <t>Godiva Chocolatier</t>
  </si>
  <si>
    <t>Haleybrooke International</t>
  </si>
  <si>
    <t>Haleybrooke International_USD</t>
  </si>
  <si>
    <t>Havana House Cigar &amp; Tobacco Merchants</t>
  </si>
  <si>
    <t>IBBI</t>
  </si>
  <si>
    <t>IBBI_USD</t>
  </si>
  <si>
    <t>Imperial Tobacco Company</t>
  </si>
  <si>
    <t>Jakeman's Maple Products</t>
  </si>
  <si>
    <t>JTI-Macdonald Corp.</t>
  </si>
  <si>
    <t>Kingsgate Duty Free Shop</t>
  </si>
  <si>
    <t>Kitt's Duty Free Shop Inc.</t>
  </si>
  <si>
    <t>Krispy Kernels Inc.</t>
  </si>
  <si>
    <t>L'OREAL</t>
  </si>
  <si>
    <t>Labatt Breweries</t>
  </si>
  <si>
    <t>Liquor Control Board of Ontario</t>
  </si>
  <si>
    <t>Majorica Jewelry Ltd.</t>
  </si>
  <si>
    <t>Majorica Jewelry Ltd._USD</t>
  </si>
  <si>
    <t>Mark Anthony Wine &amp; Spirits</t>
  </si>
  <si>
    <t>Michel Germain</t>
  </si>
  <si>
    <t>Molson Canada</t>
  </si>
  <si>
    <t>North Portal Duty Free Shop</t>
  </si>
  <si>
    <t>North Shore Tobacco</t>
  </si>
  <si>
    <t>Northwest Duty Free Stores USD</t>
  </si>
  <si>
    <t>Osoyoos Duty Free Shop</t>
  </si>
  <si>
    <t>Paradies Lagardere Travel Retail North America</t>
  </si>
  <si>
    <t>Peninsula Duty Free Shops Ltd.</t>
  </si>
  <si>
    <t>Pernod Ricard Travel Retail Americas</t>
  </si>
  <si>
    <t>Peter Mielzynski Agencies Ltd.</t>
  </si>
  <si>
    <t>Proximo Spirits Canada Inc.</t>
  </si>
  <si>
    <t>Remy-Cointreau</t>
  </si>
  <si>
    <t>Sayan</t>
  </si>
  <si>
    <t>Scandinavian Tobacco Group</t>
  </si>
  <si>
    <t>Sleeman Breweries</t>
  </si>
  <si>
    <t>Suraj Enterprises Inc.</t>
  </si>
  <si>
    <t>T.S.M. Custom Milwork Ltd.</t>
  </si>
  <si>
    <t>The Patron Spirits Company USD</t>
  </si>
  <si>
    <t>Tito's Handmade Vodka</t>
  </si>
  <si>
    <t>Tobacco Plains Duty Free Shop</t>
  </si>
  <si>
    <t>Univins et Spiritueux</t>
  </si>
  <si>
    <t>V.P.I. Canada Ltd.</t>
  </si>
  <si>
    <t>Vins Philippe Dandurand Ltée</t>
  </si>
  <si>
    <t>Vinumport Duty Free_USD</t>
  </si>
  <si>
    <t>WFH Travel Retail Inc.</t>
  </si>
  <si>
    <t>Y Olive</t>
  </si>
  <si>
    <t>Érablière les Sucreries d’Or DL Inc</t>
  </si>
  <si>
    <t>TOTAL</t>
  </si>
  <si>
    <t>Frontier Duty Free Association</t>
  </si>
  <si>
    <t>A/R Aging Summary</t>
  </si>
  <si>
    <t>As of April 6, 2018</t>
  </si>
  <si>
    <t>Notes</t>
  </si>
  <si>
    <t>dues</t>
  </si>
  <si>
    <t>payment pending</t>
  </si>
  <si>
    <t>awards</t>
  </si>
  <si>
    <t>bags</t>
  </si>
  <si>
    <t>dues, convention</t>
  </si>
  <si>
    <t>convention</t>
  </si>
  <si>
    <t>2017/18 dues, bags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</si>
</sst>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_€"/>
    <numFmt numFmtId="165" formatCode="&quot;$&quot;* #,##0\ _€"/>
  </numFmts>
  <fonts count="8" x14ac:knownFonts="1">
    <font>
      <sz val="11"/>
      <color indexed="8"/>
      <name val="Calibri"/>
      <family val="2"/>
      <scheme val="minor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Calibri"/>
      <family val="2"/>
      <scheme val="minor"/>
    </font>
    <font>
      <b/>
      <sz val="8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164" fontId="3" fillId="0" borderId="0" xfId="0" applyNumberFormat="1" applyFont="1" applyAlignment="1">
      <alignment wrapText="1"/>
    </xf>
    <xf numFmtId="164" fontId="3" fillId="0" borderId="0" xfId="0" applyNumberFormat="1" applyFont="1" applyAlignment="1">
      <alignment horizontal="right" wrapText="1"/>
    </xf>
    <xf numFmtId="0" fontId="7" fillId="0" borderId="1" xfId="0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165" fontId="2" fillId="0" borderId="2" xfId="0" applyNumberFormat="1" applyFont="1" applyBorder="1" applyAlignment="1">
      <alignment horizontal="right" wrapText="1"/>
    </xf>
    <xf numFmtId="0" fontId="4" fillId="0" borderId="0" xfId="0" applyFont="1" applyAlignment="1">
      <alignment horizontal="center"/>
    </xf>
    <xf numFmtId="0" fontId="0" fillId="0" borderId="0" xfId="0"/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6"/>
  <sheetViews>
    <sheetView tabSelected="1" topLeftCell="A70" workbookViewId="0">
      <selection activeCell="J83" sqref="J83"/>
    </sheetView>
  </sheetViews>
  <sheetFormatPr defaultRowHeight="15" x14ac:dyDescent="0.25"/>
  <cols>
    <col min="1" max="1" width="33.7109375" customWidth="1"/>
    <col min="2" max="2" width="8.42578125" customWidth="1"/>
    <col min="3" max="3" width="9.42578125" customWidth="1"/>
    <col min="4" max="4" width="7" customWidth="1"/>
    <col min="5" max="5" width="8.42578125" customWidth="1"/>
    <col min="6" max="6" width="8.5703125" customWidth="1"/>
    <col min="7" max="7" width="13.85546875" style="7" customWidth="1"/>
  </cols>
  <sheetData>
    <row r="1" spans="1:7" ht="18" x14ac:dyDescent="0.25">
      <c r="A1" s="9" t="s">
        <v>86</v>
      </c>
      <c r="B1" s="10"/>
      <c r="C1" s="10"/>
      <c r="D1" s="10"/>
      <c r="E1" s="10"/>
      <c r="F1" s="10"/>
    </row>
    <row r="2" spans="1:7" ht="18" x14ac:dyDescent="0.25">
      <c r="A2" s="9" t="s">
        <v>87</v>
      </c>
      <c r="B2" s="10"/>
      <c r="C2" s="10"/>
      <c r="D2" s="10"/>
      <c r="E2" s="10"/>
      <c r="F2" s="10"/>
    </row>
    <row r="3" spans="1:7" x14ac:dyDescent="0.25">
      <c r="A3" s="11" t="s">
        <v>88</v>
      </c>
      <c r="B3" s="10"/>
      <c r="C3" s="10"/>
      <c r="D3" s="10"/>
      <c r="E3" s="10"/>
      <c r="F3" s="10"/>
    </row>
    <row r="4" spans="1:7" ht="24.75" x14ac:dyDescent="0.25">
      <c r="A4" s="1"/>
      <c r="B4" s="2" t="s">
        <v>0</v>
      </c>
      <c r="C4" s="2" t="s">
        <v>1</v>
      </c>
      <c r="D4" s="2" t="s">
        <v>2</v>
      </c>
      <c r="E4" s="2" t="s">
        <v>3</v>
      </c>
      <c r="F4" s="2" t="s">
        <v>4</v>
      </c>
      <c r="G4" s="6" t="s">
        <v>89</v>
      </c>
    </row>
    <row r="5" spans="1:7" x14ac:dyDescent="0.25">
      <c r="A5" s="3" t="s">
        <v>5</v>
      </c>
      <c r="B5" s="4"/>
      <c r="C5" s="5">
        <f>682.5</f>
        <v>682.5</v>
      </c>
      <c r="D5" s="4"/>
      <c r="E5" s="4"/>
      <c r="F5" s="5">
        <f>SUM(B5:E5)</f>
        <v>682.5</v>
      </c>
      <c r="G5" s="7" t="s">
        <v>90</v>
      </c>
    </row>
    <row r="6" spans="1:7" x14ac:dyDescent="0.25">
      <c r="A6" s="3" t="s">
        <v>6</v>
      </c>
      <c r="B6" s="4"/>
      <c r="C6" s="5">
        <f>682.5</f>
        <v>682.5</v>
      </c>
      <c r="D6" s="4"/>
      <c r="E6" s="4"/>
      <c r="F6" s="5">
        <f t="shared" ref="F6:F60" si="0">SUM(B6:E6)</f>
        <v>682.5</v>
      </c>
      <c r="G6" s="7" t="s">
        <v>90</v>
      </c>
    </row>
    <row r="7" spans="1:7" x14ac:dyDescent="0.25">
      <c r="A7" s="3" t="s">
        <v>7</v>
      </c>
      <c r="B7" s="5">
        <f>2042.25</f>
        <v>2042.25</v>
      </c>
      <c r="C7" s="5"/>
      <c r="D7" s="4"/>
      <c r="E7" s="4"/>
      <c r="F7" s="5">
        <f t="shared" si="0"/>
        <v>2042.25</v>
      </c>
      <c r="G7" s="7" t="s">
        <v>93</v>
      </c>
    </row>
    <row r="8" spans="1:7" x14ac:dyDescent="0.25">
      <c r="A8" s="3" t="s">
        <v>8</v>
      </c>
      <c r="B8" s="4"/>
      <c r="C8" s="5">
        <f>734.5</f>
        <v>734.5</v>
      </c>
      <c r="D8" s="4"/>
      <c r="E8" s="5">
        <f>1732.5</f>
        <v>1732.5</v>
      </c>
      <c r="F8" s="5">
        <f t="shared" si="0"/>
        <v>2467</v>
      </c>
      <c r="G8" s="7" t="s">
        <v>91</v>
      </c>
    </row>
    <row r="9" spans="1:7" x14ac:dyDescent="0.25">
      <c r="A9" s="3" t="s">
        <v>9</v>
      </c>
      <c r="B9" s="5">
        <f>1575</f>
        <v>1575</v>
      </c>
      <c r="C9" s="4"/>
      <c r="D9" s="5">
        <f>243.76</f>
        <v>243.76</v>
      </c>
      <c r="E9" s="4"/>
      <c r="F9" s="5">
        <f t="shared" si="0"/>
        <v>1818.76</v>
      </c>
      <c r="G9" s="7" t="s">
        <v>92</v>
      </c>
    </row>
    <row r="10" spans="1:7" x14ac:dyDescent="0.25">
      <c r="A10" s="3" t="s">
        <v>10</v>
      </c>
      <c r="B10" s="5">
        <f>572.25</f>
        <v>572.25</v>
      </c>
      <c r="C10" s="4"/>
      <c r="D10" s="4"/>
      <c r="E10" s="4"/>
      <c r="F10" s="5">
        <f t="shared" si="0"/>
        <v>572.25</v>
      </c>
      <c r="G10" s="7" t="s">
        <v>93</v>
      </c>
    </row>
    <row r="11" spans="1:7" x14ac:dyDescent="0.25">
      <c r="A11" s="3" t="s">
        <v>11</v>
      </c>
      <c r="B11" s="4"/>
      <c r="C11" s="5">
        <f>650</f>
        <v>650</v>
      </c>
      <c r="D11" s="4"/>
      <c r="E11" s="4"/>
      <c r="F11" s="5">
        <f t="shared" si="0"/>
        <v>650</v>
      </c>
      <c r="G11" s="7" t="s">
        <v>90</v>
      </c>
    </row>
    <row r="12" spans="1:7" x14ac:dyDescent="0.25">
      <c r="A12" s="3" t="s">
        <v>12</v>
      </c>
      <c r="B12" s="4"/>
      <c r="C12" s="5">
        <f>650</f>
        <v>650</v>
      </c>
      <c r="D12" s="4"/>
      <c r="E12" s="5">
        <f>756</f>
        <v>756</v>
      </c>
      <c r="F12" s="5">
        <f t="shared" si="0"/>
        <v>1406</v>
      </c>
      <c r="G12" s="7" t="s">
        <v>94</v>
      </c>
    </row>
    <row r="13" spans="1:7" x14ac:dyDescent="0.25">
      <c r="A13" s="3" t="s">
        <v>13</v>
      </c>
      <c r="B13" s="4"/>
      <c r="C13" s="5">
        <f>1995</f>
        <v>1995</v>
      </c>
      <c r="D13" s="4"/>
      <c r="E13" s="4"/>
      <c r="F13" s="5">
        <f t="shared" si="0"/>
        <v>1995</v>
      </c>
      <c r="G13" s="7" t="s">
        <v>90</v>
      </c>
    </row>
    <row r="14" spans="1:7" x14ac:dyDescent="0.25">
      <c r="A14" s="3" t="s">
        <v>14</v>
      </c>
      <c r="B14" s="4"/>
      <c r="C14" s="5">
        <f>7910</f>
        <v>7910</v>
      </c>
      <c r="D14" s="4"/>
      <c r="E14" s="4"/>
      <c r="F14" s="5">
        <f t="shared" si="0"/>
        <v>7910</v>
      </c>
      <c r="G14" s="7" t="s">
        <v>90</v>
      </c>
    </row>
    <row r="15" spans="1:7" x14ac:dyDescent="0.25">
      <c r="A15" s="3" t="s">
        <v>15</v>
      </c>
      <c r="B15" s="4"/>
      <c r="C15" s="5">
        <f>1124.35</f>
        <v>1124.3499999999999</v>
      </c>
      <c r="D15" s="4"/>
      <c r="E15" s="4"/>
      <c r="F15" s="5">
        <f t="shared" si="0"/>
        <v>1124.3499999999999</v>
      </c>
      <c r="G15" s="7" t="s">
        <v>90</v>
      </c>
    </row>
    <row r="16" spans="1:7" x14ac:dyDescent="0.25">
      <c r="A16" s="3" t="s">
        <v>16</v>
      </c>
      <c r="B16" s="4"/>
      <c r="C16" s="5">
        <f>682.5</f>
        <v>682.5</v>
      </c>
      <c r="D16" s="4"/>
      <c r="E16" s="4"/>
      <c r="F16" s="5">
        <f t="shared" si="0"/>
        <v>682.5</v>
      </c>
      <c r="G16" s="7" t="s">
        <v>90</v>
      </c>
    </row>
    <row r="17" spans="1:7" x14ac:dyDescent="0.25">
      <c r="A17" s="3" t="s">
        <v>17</v>
      </c>
      <c r="B17" s="4"/>
      <c r="C17" s="5">
        <f>2203.5</f>
        <v>2203.5</v>
      </c>
      <c r="D17" s="4"/>
      <c r="E17" s="4"/>
      <c r="F17" s="5">
        <f t="shared" si="0"/>
        <v>2203.5</v>
      </c>
      <c r="G17" s="7" t="s">
        <v>90</v>
      </c>
    </row>
    <row r="18" spans="1:7" x14ac:dyDescent="0.25">
      <c r="A18" s="3" t="s">
        <v>18</v>
      </c>
      <c r="B18" s="4"/>
      <c r="C18" s="5">
        <f>9040</f>
        <v>9040</v>
      </c>
      <c r="D18" s="4"/>
      <c r="E18" s="4"/>
      <c r="F18" s="5">
        <f t="shared" si="0"/>
        <v>9040</v>
      </c>
      <c r="G18" s="7" t="s">
        <v>90</v>
      </c>
    </row>
    <row r="19" spans="1:7" x14ac:dyDescent="0.25">
      <c r="A19" s="3" t="s">
        <v>19</v>
      </c>
      <c r="B19" s="4"/>
      <c r="C19" s="4"/>
      <c r="D19" s="4"/>
      <c r="E19" s="5">
        <f>250</f>
        <v>250</v>
      </c>
      <c r="F19" s="5">
        <f t="shared" si="0"/>
        <v>250</v>
      </c>
      <c r="G19" s="7" t="s">
        <v>95</v>
      </c>
    </row>
    <row r="20" spans="1:7" x14ac:dyDescent="0.25">
      <c r="A20" s="3" t="s">
        <v>20</v>
      </c>
      <c r="B20" s="5">
        <f>5294.52</f>
        <v>5294.52</v>
      </c>
      <c r="C20" s="5"/>
      <c r="D20" s="4"/>
      <c r="E20" s="4"/>
      <c r="F20" s="5">
        <f t="shared" si="0"/>
        <v>5294.52</v>
      </c>
      <c r="G20" s="7" t="s">
        <v>93</v>
      </c>
    </row>
    <row r="21" spans="1:7" x14ac:dyDescent="0.25">
      <c r="A21" s="3" t="s">
        <v>21</v>
      </c>
      <c r="B21" s="4"/>
      <c r="C21" s="5">
        <f>525</f>
        <v>525</v>
      </c>
      <c r="D21" s="4"/>
      <c r="E21" s="4"/>
      <c r="F21" s="5">
        <f t="shared" si="0"/>
        <v>525</v>
      </c>
      <c r="G21" s="7" t="s">
        <v>90</v>
      </c>
    </row>
    <row r="22" spans="1:7" x14ac:dyDescent="0.25">
      <c r="A22" s="3" t="s">
        <v>22</v>
      </c>
      <c r="B22" s="4"/>
      <c r="C22" s="4"/>
      <c r="D22" s="4"/>
      <c r="E22" s="5">
        <f>2000</f>
        <v>2000</v>
      </c>
      <c r="F22" s="5">
        <f t="shared" si="0"/>
        <v>2000</v>
      </c>
      <c r="G22" s="7" t="s">
        <v>91</v>
      </c>
    </row>
    <row r="23" spans="1:7" x14ac:dyDescent="0.25">
      <c r="A23" s="3" t="s">
        <v>23</v>
      </c>
      <c r="B23" s="4"/>
      <c r="C23" s="5">
        <f>682.5</f>
        <v>682.5</v>
      </c>
      <c r="D23" s="4"/>
      <c r="E23" s="4"/>
      <c r="F23" s="5">
        <f t="shared" si="0"/>
        <v>682.5</v>
      </c>
      <c r="G23" s="7" t="s">
        <v>90</v>
      </c>
    </row>
    <row r="24" spans="1:7" x14ac:dyDescent="0.25">
      <c r="A24" s="3" t="s">
        <v>24</v>
      </c>
      <c r="B24" s="4"/>
      <c r="C24" s="5">
        <f>525</f>
        <v>525</v>
      </c>
      <c r="D24" s="4"/>
      <c r="E24" s="4"/>
      <c r="F24" s="5">
        <f t="shared" si="0"/>
        <v>525</v>
      </c>
      <c r="G24" s="7" t="s">
        <v>90</v>
      </c>
    </row>
    <row r="25" spans="1:7" x14ac:dyDescent="0.25">
      <c r="A25" s="3" t="s">
        <v>25</v>
      </c>
      <c r="B25" s="4"/>
      <c r="C25" s="5">
        <f>682.5</f>
        <v>682.5</v>
      </c>
      <c r="D25" s="4"/>
      <c r="E25" s="4"/>
      <c r="F25" s="5">
        <f t="shared" si="0"/>
        <v>682.5</v>
      </c>
      <c r="G25" s="7" t="s">
        <v>90</v>
      </c>
    </row>
    <row r="26" spans="1:7" x14ac:dyDescent="0.25">
      <c r="A26" s="3" t="s">
        <v>26</v>
      </c>
      <c r="B26" s="4"/>
      <c r="C26" s="5">
        <f>310.75</f>
        <v>310.75</v>
      </c>
      <c r="D26" s="4"/>
      <c r="E26" s="4"/>
      <c r="F26" s="5">
        <f t="shared" si="0"/>
        <v>310.75</v>
      </c>
      <c r="G26" s="7" t="s">
        <v>90</v>
      </c>
    </row>
    <row r="27" spans="1:7" x14ac:dyDescent="0.25">
      <c r="A27" s="3" t="s">
        <v>27</v>
      </c>
      <c r="B27" s="4"/>
      <c r="C27" s="5">
        <f>734.5</f>
        <v>734.5</v>
      </c>
      <c r="D27" s="4"/>
      <c r="E27" s="4"/>
      <c r="F27" s="5">
        <f t="shared" si="0"/>
        <v>734.5</v>
      </c>
      <c r="G27" s="7" t="s">
        <v>90</v>
      </c>
    </row>
    <row r="28" spans="1:7" x14ac:dyDescent="0.25">
      <c r="A28" s="3" t="s">
        <v>28</v>
      </c>
      <c r="B28" s="4"/>
      <c r="C28" s="5">
        <f>2203.5</f>
        <v>2203.5</v>
      </c>
      <c r="D28" s="4"/>
      <c r="E28" s="4"/>
      <c r="F28" s="5">
        <f t="shared" si="0"/>
        <v>2203.5</v>
      </c>
      <c r="G28" s="7" t="s">
        <v>90</v>
      </c>
    </row>
    <row r="29" spans="1:7" x14ac:dyDescent="0.25">
      <c r="A29" s="3" t="s">
        <v>29</v>
      </c>
      <c r="B29" s="4"/>
      <c r="C29" s="5">
        <f>734.5</f>
        <v>734.5</v>
      </c>
      <c r="D29" s="4"/>
      <c r="E29" s="4"/>
      <c r="F29" s="5">
        <f t="shared" si="0"/>
        <v>734.5</v>
      </c>
      <c r="G29" s="7" t="s">
        <v>90</v>
      </c>
    </row>
    <row r="30" spans="1:7" x14ac:dyDescent="0.25">
      <c r="A30" s="3" t="s">
        <v>30</v>
      </c>
      <c r="B30" s="5">
        <f>3966.38</f>
        <v>3966.38</v>
      </c>
      <c r="C30" s="5"/>
      <c r="D30" s="4"/>
      <c r="E30" s="4"/>
      <c r="F30" s="5">
        <f t="shared" si="0"/>
        <v>3966.38</v>
      </c>
      <c r="G30" s="7" t="s">
        <v>93</v>
      </c>
    </row>
    <row r="31" spans="1:7" x14ac:dyDescent="0.25">
      <c r="A31" s="3" t="s">
        <v>31</v>
      </c>
      <c r="B31" s="4"/>
      <c r="C31" s="5">
        <f>2203.5</f>
        <v>2203.5</v>
      </c>
      <c r="D31" s="4"/>
      <c r="E31" s="4"/>
      <c r="F31" s="5">
        <f t="shared" si="0"/>
        <v>2203.5</v>
      </c>
      <c r="G31" s="7" t="s">
        <v>90</v>
      </c>
    </row>
    <row r="32" spans="1:7" x14ac:dyDescent="0.25">
      <c r="A32" s="3" t="s">
        <v>32</v>
      </c>
      <c r="B32" s="4"/>
      <c r="C32" s="5">
        <f>2047.5</f>
        <v>2047.5</v>
      </c>
      <c r="D32" s="4"/>
      <c r="E32" s="5"/>
      <c r="F32" s="5">
        <f t="shared" si="0"/>
        <v>2047.5</v>
      </c>
      <c r="G32" s="7" t="s">
        <v>90</v>
      </c>
    </row>
    <row r="33" spans="1:7" x14ac:dyDescent="0.25">
      <c r="A33" s="3" t="s">
        <v>33</v>
      </c>
      <c r="B33" s="5">
        <f>2000</f>
        <v>2000</v>
      </c>
      <c r="C33" s="4"/>
      <c r="D33" s="4"/>
      <c r="E33" s="4"/>
      <c r="F33" s="5">
        <f t="shared" si="0"/>
        <v>2000</v>
      </c>
      <c r="G33" s="7" t="s">
        <v>90</v>
      </c>
    </row>
    <row r="34" spans="1:7" x14ac:dyDescent="0.25">
      <c r="A34" s="3" t="s">
        <v>34</v>
      </c>
      <c r="B34" s="5">
        <f>6440.73</f>
        <v>6440.73</v>
      </c>
      <c r="C34" s="4"/>
      <c r="D34" s="4"/>
      <c r="E34" s="4"/>
      <c r="F34" s="5">
        <f t="shared" si="0"/>
        <v>6440.73</v>
      </c>
      <c r="G34" s="7" t="s">
        <v>90</v>
      </c>
    </row>
    <row r="35" spans="1:7" x14ac:dyDescent="0.25">
      <c r="A35" s="3" t="s">
        <v>35</v>
      </c>
      <c r="B35" s="4"/>
      <c r="C35" s="5">
        <f>1950</f>
        <v>1950</v>
      </c>
      <c r="D35" s="4"/>
      <c r="E35" s="4"/>
      <c r="F35" s="5">
        <f t="shared" si="0"/>
        <v>1950</v>
      </c>
      <c r="G35" s="7" t="s">
        <v>90</v>
      </c>
    </row>
    <row r="36" spans="1:7" x14ac:dyDescent="0.25">
      <c r="A36" s="3" t="s">
        <v>36</v>
      </c>
      <c r="B36" s="4"/>
      <c r="C36" s="5">
        <f>650</f>
        <v>650</v>
      </c>
      <c r="D36" s="4"/>
      <c r="E36" s="4"/>
      <c r="F36" s="5">
        <f t="shared" si="0"/>
        <v>650</v>
      </c>
      <c r="G36" s="7" t="s">
        <v>90</v>
      </c>
    </row>
    <row r="37" spans="1:7" x14ac:dyDescent="0.25">
      <c r="A37" s="3" t="s">
        <v>37</v>
      </c>
      <c r="B37" s="4"/>
      <c r="C37" s="5">
        <f>682.5</f>
        <v>682.5</v>
      </c>
      <c r="D37" s="4"/>
      <c r="E37" s="4"/>
      <c r="F37" s="5">
        <f t="shared" si="0"/>
        <v>682.5</v>
      </c>
      <c r="G37" s="7" t="s">
        <v>90</v>
      </c>
    </row>
    <row r="38" spans="1:7" x14ac:dyDescent="0.25">
      <c r="A38" s="3" t="s">
        <v>38</v>
      </c>
      <c r="B38" s="5">
        <f>369.51</f>
        <v>369.51</v>
      </c>
      <c r="C38" s="5">
        <f>565</f>
        <v>565</v>
      </c>
      <c r="D38" s="4"/>
      <c r="E38" s="5">
        <f>452</f>
        <v>452</v>
      </c>
      <c r="F38" s="5">
        <f t="shared" si="0"/>
        <v>1386.51</v>
      </c>
      <c r="G38" s="7" t="s">
        <v>96</v>
      </c>
    </row>
    <row r="39" spans="1:7" x14ac:dyDescent="0.25">
      <c r="A39" s="3" t="s">
        <v>39</v>
      </c>
      <c r="B39" s="4"/>
      <c r="C39" s="5">
        <f>734.5</f>
        <v>734.5</v>
      </c>
      <c r="D39" s="4"/>
      <c r="E39" s="4"/>
      <c r="F39" s="5">
        <f t="shared" si="0"/>
        <v>734.5</v>
      </c>
      <c r="G39" s="7" t="s">
        <v>90</v>
      </c>
    </row>
    <row r="40" spans="1:7" x14ac:dyDescent="0.25">
      <c r="A40" s="3" t="s">
        <v>40</v>
      </c>
      <c r="B40" s="4"/>
      <c r="C40" s="5">
        <f>650</f>
        <v>650</v>
      </c>
      <c r="D40" s="4"/>
      <c r="E40" s="5"/>
      <c r="F40" s="5">
        <f t="shared" si="0"/>
        <v>650</v>
      </c>
      <c r="G40" s="7" t="s">
        <v>90</v>
      </c>
    </row>
    <row r="41" spans="1:7" x14ac:dyDescent="0.25">
      <c r="A41" s="3" t="s">
        <v>41</v>
      </c>
      <c r="B41" s="4"/>
      <c r="C41" s="4"/>
      <c r="D41" s="4"/>
      <c r="E41" s="5">
        <f>504</f>
        <v>504</v>
      </c>
      <c r="F41" s="5">
        <f t="shared" si="0"/>
        <v>504</v>
      </c>
      <c r="G41" s="7" t="s">
        <v>91</v>
      </c>
    </row>
    <row r="42" spans="1:7" x14ac:dyDescent="0.25">
      <c r="A42" s="3" t="s">
        <v>42</v>
      </c>
      <c r="B42" s="4"/>
      <c r="C42" s="5">
        <f>649.99</f>
        <v>649.99</v>
      </c>
      <c r="D42" s="4"/>
      <c r="E42" s="4"/>
      <c r="F42" s="5">
        <f t="shared" si="0"/>
        <v>649.99</v>
      </c>
      <c r="G42" s="7" t="s">
        <v>90</v>
      </c>
    </row>
    <row r="43" spans="1:7" ht="23.25" x14ac:dyDescent="0.25">
      <c r="A43" s="3" t="s">
        <v>43</v>
      </c>
      <c r="B43" s="4"/>
      <c r="C43" s="5">
        <f>734.5</f>
        <v>734.5</v>
      </c>
      <c r="D43" s="4"/>
      <c r="E43" s="4"/>
      <c r="F43" s="5">
        <f t="shared" si="0"/>
        <v>734.5</v>
      </c>
      <c r="G43" s="7" t="s">
        <v>90</v>
      </c>
    </row>
    <row r="44" spans="1:7" x14ac:dyDescent="0.25">
      <c r="A44" s="3" t="s">
        <v>44</v>
      </c>
      <c r="B44" s="4"/>
      <c r="C44" s="4"/>
      <c r="D44" s="4"/>
      <c r="E44" s="5">
        <f>525</f>
        <v>525</v>
      </c>
      <c r="F44" s="5">
        <f t="shared" si="0"/>
        <v>525</v>
      </c>
      <c r="G44" s="7" t="s">
        <v>91</v>
      </c>
    </row>
    <row r="45" spans="1:7" x14ac:dyDescent="0.25">
      <c r="A45" s="3" t="s">
        <v>45</v>
      </c>
      <c r="B45" s="4"/>
      <c r="C45" s="5">
        <f>649.99</f>
        <v>649.99</v>
      </c>
      <c r="D45" s="4"/>
      <c r="E45" s="4"/>
      <c r="F45" s="5">
        <f t="shared" si="0"/>
        <v>649.99</v>
      </c>
      <c r="G45" s="7" t="s">
        <v>90</v>
      </c>
    </row>
    <row r="46" spans="1:7" x14ac:dyDescent="0.25">
      <c r="A46" s="3" t="s">
        <v>46</v>
      </c>
      <c r="B46" s="4"/>
      <c r="C46" s="5">
        <f>2047.5</f>
        <v>2047.5</v>
      </c>
      <c r="D46" s="4"/>
      <c r="E46" s="4"/>
      <c r="F46" s="5">
        <f t="shared" si="0"/>
        <v>2047.5</v>
      </c>
      <c r="G46" s="7" t="s">
        <v>90</v>
      </c>
    </row>
    <row r="47" spans="1:7" x14ac:dyDescent="0.25">
      <c r="A47" s="3" t="s">
        <v>47</v>
      </c>
      <c r="B47" s="4"/>
      <c r="C47" s="5">
        <f>734.5</f>
        <v>734.5</v>
      </c>
      <c r="D47" s="4"/>
      <c r="E47" s="4"/>
      <c r="F47" s="5">
        <f t="shared" si="0"/>
        <v>734.5</v>
      </c>
      <c r="G47" s="7" t="s">
        <v>90</v>
      </c>
    </row>
    <row r="48" spans="1:7" x14ac:dyDescent="0.25">
      <c r="A48" s="3" t="s">
        <v>48</v>
      </c>
      <c r="B48" s="4"/>
      <c r="C48" s="5">
        <f>2203.5</f>
        <v>2203.5</v>
      </c>
      <c r="D48" s="4"/>
      <c r="E48" s="4"/>
      <c r="F48" s="5">
        <f t="shared" si="0"/>
        <v>2203.5</v>
      </c>
      <c r="G48" s="7" t="s">
        <v>90</v>
      </c>
    </row>
    <row r="49" spans="1:7" x14ac:dyDescent="0.25">
      <c r="A49" s="3" t="s">
        <v>49</v>
      </c>
      <c r="B49" s="5">
        <f>621.6</f>
        <v>621.6</v>
      </c>
      <c r="C49" s="4"/>
      <c r="D49" s="4"/>
      <c r="E49" s="4"/>
      <c r="F49" s="5">
        <f t="shared" si="0"/>
        <v>621.6</v>
      </c>
      <c r="G49" s="7" t="s">
        <v>93</v>
      </c>
    </row>
    <row r="50" spans="1:7" x14ac:dyDescent="0.25">
      <c r="A50" s="3" t="s">
        <v>50</v>
      </c>
      <c r="B50" s="4"/>
      <c r="C50" s="5">
        <f>565</f>
        <v>565</v>
      </c>
      <c r="D50" s="4"/>
      <c r="E50" s="4"/>
      <c r="F50" s="5">
        <f t="shared" si="0"/>
        <v>565</v>
      </c>
      <c r="G50" s="7" t="s">
        <v>90</v>
      </c>
    </row>
    <row r="51" spans="1:7" x14ac:dyDescent="0.25">
      <c r="A51" s="3" t="s">
        <v>51</v>
      </c>
      <c r="B51" s="4"/>
      <c r="C51" s="5">
        <f>682.5</f>
        <v>682.5</v>
      </c>
      <c r="D51" s="4"/>
      <c r="E51" s="4"/>
      <c r="F51" s="5">
        <f t="shared" si="0"/>
        <v>682.5</v>
      </c>
      <c r="G51" s="7" t="s">
        <v>90</v>
      </c>
    </row>
    <row r="52" spans="1:7" x14ac:dyDescent="0.25">
      <c r="A52" s="3" t="s">
        <v>52</v>
      </c>
      <c r="B52" s="4"/>
      <c r="C52" s="5">
        <f>1950</f>
        <v>1950</v>
      </c>
      <c r="D52" s="4"/>
      <c r="E52" s="4"/>
      <c r="F52" s="5">
        <f t="shared" si="0"/>
        <v>1950</v>
      </c>
      <c r="G52" s="7" t="s">
        <v>90</v>
      </c>
    </row>
    <row r="53" spans="1:7" x14ac:dyDescent="0.25">
      <c r="A53" s="3" t="s">
        <v>53</v>
      </c>
      <c r="B53" s="4"/>
      <c r="C53" s="5">
        <f>2203.5</f>
        <v>2203.5</v>
      </c>
      <c r="D53" s="4"/>
      <c r="E53" s="4"/>
      <c r="F53" s="5">
        <f t="shared" si="0"/>
        <v>2203.5</v>
      </c>
      <c r="G53" s="7" t="s">
        <v>90</v>
      </c>
    </row>
    <row r="54" spans="1:7" x14ac:dyDescent="0.25">
      <c r="A54" s="3" t="s">
        <v>54</v>
      </c>
      <c r="B54" s="4"/>
      <c r="C54" s="5">
        <f>2203.5</f>
        <v>2203.5</v>
      </c>
      <c r="D54" s="4"/>
      <c r="E54" s="4"/>
      <c r="F54" s="5">
        <f t="shared" si="0"/>
        <v>2203.5</v>
      </c>
      <c r="G54" s="7" t="s">
        <v>90</v>
      </c>
    </row>
    <row r="55" spans="1:7" x14ac:dyDescent="0.25">
      <c r="A55" s="3" t="s">
        <v>55</v>
      </c>
      <c r="B55" s="4"/>
      <c r="C55" s="4"/>
      <c r="D55" s="4"/>
      <c r="E55" s="5">
        <f>252</f>
        <v>252</v>
      </c>
      <c r="F55" s="5">
        <f t="shared" si="0"/>
        <v>252</v>
      </c>
      <c r="G55" s="7" t="s">
        <v>95</v>
      </c>
    </row>
    <row r="56" spans="1:7" x14ac:dyDescent="0.25">
      <c r="A56" s="3" t="s">
        <v>56</v>
      </c>
      <c r="B56" s="4"/>
      <c r="C56" s="5">
        <f>649.99</f>
        <v>649.99</v>
      </c>
      <c r="D56" s="4"/>
      <c r="E56" s="4"/>
      <c r="F56" s="5">
        <f t="shared" si="0"/>
        <v>649.99</v>
      </c>
      <c r="G56" s="7" t="s">
        <v>90</v>
      </c>
    </row>
    <row r="57" spans="1:7" x14ac:dyDescent="0.25">
      <c r="A57" s="3" t="s">
        <v>57</v>
      </c>
      <c r="B57" s="4"/>
      <c r="C57" s="5">
        <f>734.5</f>
        <v>734.5</v>
      </c>
      <c r="D57" s="4"/>
      <c r="E57" s="4"/>
      <c r="F57" s="5">
        <f t="shared" si="0"/>
        <v>734.5</v>
      </c>
      <c r="G57" s="7" t="s">
        <v>90</v>
      </c>
    </row>
    <row r="58" spans="1:7" x14ac:dyDescent="0.25">
      <c r="A58" s="3" t="s">
        <v>58</v>
      </c>
      <c r="B58" s="4"/>
      <c r="C58" s="5">
        <f>734.5</f>
        <v>734.5</v>
      </c>
      <c r="D58" s="4"/>
      <c r="E58" s="4"/>
      <c r="F58" s="5">
        <f t="shared" si="0"/>
        <v>734.5</v>
      </c>
      <c r="G58" s="7" t="s">
        <v>90</v>
      </c>
    </row>
    <row r="59" spans="1:7" x14ac:dyDescent="0.25">
      <c r="A59" s="3" t="s">
        <v>59</v>
      </c>
      <c r="B59" s="4"/>
      <c r="C59" s="5">
        <f>2203.5</f>
        <v>2203.5</v>
      </c>
      <c r="D59" s="4"/>
      <c r="E59" s="4"/>
      <c r="F59" s="5">
        <f t="shared" si="0"/>
        <v>2203.5</v>
      </c>
      <c r="G59" s="7" t="s">
        <v>90</v>
      </c>
    </row>
    <row r="60" spans="1:7" x14ac:dyDescent="0.25">
      <c r="A60" s="3" t="s">
        <v>60</v>
      </c>
      <c r="B60" s="5">
        <f>572.25</f>
        <v>572.25</v>
      </c>
      <c r="C60" s="4"/>
      <c r="D60" s="4"/>
      <c r="E60" s="4"/>
      <c r="F60" s="5">
        <f t="shared" si="0"/>
        <v>572.25</v>
      </c>
      <c r="G60" s="7" t="s">
        <v>93</v>
      </c>
    </row>
    <row r="61" spans="1:7" x14ac:dyDescent="0.25">
      <c r="A61" s="3" t="s">
        <v>61</v>
      </c>
      <c r="B61" s="4"/>
      <c r="C61" s="5">
        <f>734.5</f>
        <v>734.5</v>
      </c>
      <c r="D61" s="4"/>
      <c r="E61" s="4"/>
      <c r="F61" s="5">
        <f t="shared" ref="F61:F84" si="1">SUM(B61:E61)</f>
        <v>734.5</v>
      </c>
      <c r="G61" s="7" t="s">
        <v>90</v>
      </c>
    </row>
    <row r="62" spans="1:7" x14ac:dyDescent="0.25">
      <c r="A62" s="3" t="s">
        <v>62</v>
      </c>
      <c r="B62" s="5">
        <f>650</f>
        <v>650</v>
      </c>
      <c r="C62" s="4"/>
      <c r="D62" s="4"/>
      <c r="E62" s="4"/>
      <c r="F62" s="5">
        <f t="shared" si="1"/>
        <v>650</v>
      </c>
      <c r="G62" s="7" t="s">
        <v>90</v>
      </c>
    </row>
    <row r="63" spans="1:7" x14ac:dyDescent="0.25">
      <c r="A63" s="3" t="s">
        <v>63</v>
      </c>
      <c r="B63" s="5">
        <f>1079.4</f>
        <v>1079.4000000000001</v>
      </c>
      <c r="C63" s="4"/>
      <c r="D63" s="4"/>
      <c r="E63" s="4"/>
      <c r="F63" s="5">
        <f t="shared" si="1"/>
        <v>1079.4000000000001</v>
      </c>
      <c r="G63" s="7" t="s">
        <v>93</v>
      </c>
    </row>
    <row r="64" spans="1:7" ht="23.25" x14ac:dyDescent="0.25">
      <c r="A64" s="3" t="s">
        <v>64</v>
      </c>
      <c r="B64" s="5">
        <f>84.75</f>
        <v>84.75</v>
      </c>
      <c r="C64" s="4"/>
      <c r="D64" s="4"/>
      <c r="E64" s="4"/>
      <c r="F64" s="5">
        <f t="shared" si="1"/>
        <v>84.75</v>
      </c>
      <c r="G64" s="7" t="s">
        <v>90</v>
      </c>
    </row>
    <row r="65" spans="1:7" x14ac:dyDescent="0.25">
      <c r="A65" s="3" t="s">
        <v>65</v>
      </c>
      <c r="B65" s="4"/>
      <c r="C65" s="5">
        <f>1789.16</f>
        <v>1789.16</v>
      </c>
      <c r="D65" s="4"/>
      <c r="E65" s="4"/>
      <c r="F65" s="5">
        <f t="shared" si="1"/>
        <v>1789.16</v>
      </c>
      <c r="G65" s="7" t="s">
        <v>90</v>
      </c>
    </row>
    <row r="66" spans="1:7" x14ac:dyDescent="0.25">
      <c r="A66" s="3" t="s">
        <v>66</v>
      </c>
      <c r="B66" s="4"/>
      <c r="C66" s="4"/>
      <c r="D66" s="4"/>
      <c r="E66" s="5">
        <f>6000</f>
        <v>6000</v>
      </c>
      <c r="F66" s="5">
        <f t="shared" si="1"/>
        <v>6000</v>
      </c>
      <c r="G66" s="7" t="s">
        <v>91</v>
      </c>
    </row>
    <row r="67" spans="1:7" x14ac:dyDescent="0.25">
      <c r="A67" s="3" t="s">
        <v>67</v>
      </c>
      <c r="B67" s="4"/>
      <c r="C67" s="5">
        <f>734.5</f>
        <v>734.5</v>
      </c>
      <c r="D67" s="4"/>
      <c r="E67" s="4"/>
      <c r="F67" s="5">
        <f t="shared" si="1"/>
        <v>734.5</v>
      </c>
      <c r="G67" s="7" t="s">
        <v>90</v>
      </c>
    </row>
    <row r="68" spans="1:7" x14ac:dyDescent="0.25">
      <c r="A68" s="3" t="s">
        <v>68</v>
      </c>
      <c r="B68" s="4"/>
      <c r="C68" s="5">
        <f>310.75</f>
        <v>310.75</v>
      </c>
      <c r="D68" s="4"/>
      <c r="E68" s="4"/>
      <c r="F68" s="5">
        <f t="shared" si="1"/>
        <v>310.75</v>
      </c>
      <c r="G68" s="7" t="s">
        <v>90</v>
      </c>
    </row>
    <row r="69" spans="1:7" x14ac:dyDescent="0.25">
      <c r="A69" s="3" t="s">
        <v>69</v>
      </c>
      <c r="B69" s="5">
        <f>2203.5</f>
        <v>2203.5</v>
      </c>
      <c r="C69" s="4"/>
      <c r="D69" s="4"/>
      <c r="E69" s="5">
        <f>2000</f>
        <v>2000</v>
      </c>
      <c r="F69" s="5">
        <f t="shared" si="1"/>
        <v>4203.5</v>
      </c>
      <c r="G69" s="7" t="s">
        <v>91</v>
      </c>
    </row>
    <row r="70" spans="1:7" x14ac:dyDescent="0.25">
      <c r="A70" s="3" t="s">
        <v>70</v>
      </c>
      <c r="B70" s="4"/>
      <c r="C70" s="5">
        <f>682.5</f>
        <v>682.5</v>
      </c>
      <c r="D70" s="4"/>
      <c r="E70" s="4"/>
      <c r="F70" s="5">
        <f t="shared" si="1"/>
        <v>682.5</v>
      </c>
      <c r="G70" s="7" t="s">
        <v>90</v>
      </c>
    </row>
    <row r="71" spans="1:7" x14ac:dyDescent="0.25">
      <c r="A71" s="3" t="s">
        <v>71</v>
      </c>
      <c r="B71" s="4"/>
      <c r="C71" s="5">
        <f>682.5</f>
        <v>682.5</v>
      </c>
      <c r="D71" s="4"/>
      <c r="E71" s="4"/>
      <c r="F71" s="5">
        <f t="shared" si="1"/>
        <v>682.5</v>
      </c>
      <c r="G71" s="7" t="s">
        <v>90</v>
      </c>
    </row>
    <row r="72" spans="1:7" x14ac:dyDescent="0.25">
      <c r="A72" s="3" t="s">
        <v>72</v>
      </c>
      <c r="B72" s="4"/>
      <c r="C72" s="5">
        <f>734.5</f>
        <v>734.5</v>
      </c>
      <c r="D72" s="4"/>
      <c r="E72" s="4"/>
      <c r="F72" s="5">
        <f t="shared" si="1"/>
        <v>734.5</v>
      </c>
      <c r="G72" s="7" t="s">
        <v>90</v>
      </c>
    </row>
    <row r="73" spans="1:7" x14ac:dyDescent="0.25">
      <c r="A73" s="3" t="s">
        <v>73</v>
      </c>
      <c r="B73" s="4"/>
      <c r="C73" s="5">
        <f>734.5</f>
        <v>734.5</v>
      </c>
      <c r="D73" s="4"/>
      <c r="E73" s="4"/>
      <c r="F73" s="5">
        <f t="shared" si="1"/>
        <v>734.5</v>
      </c>
      <c r="G73" s="7" t="s">
        <v>90</v>
      </c>
    </row>
    <row r="74" spans="1:7" x14ac:dyDescent="0.25">
      <c r="A74" s="3" t="s">
        <v>74</v>
      </c>
      <c r="B74" s="4"/>
      <c r="C74" s="5">
        <f>282.5</f>
        <v>282.5</v>
      </c>
      <c r="D74" s="4"/>
      <c r="E74" s="4"/>
      <c r="F74" s="5">
        <f t="shared" si="1"/>
        <v>282.5</v>
      </c>
      <c r="G74" s="7" t="s">
        <v>90</v>
      </c>
    </row>
    <row r="75" spans="1:7" x14ac:dyDescent="0.25">
      <c r="A75" s="3" t="s">
        <v>75</v>
      </c>
      <c r="B75" s="4"/>
      <c r="C75" s="5">
        <f>649.99</f>
        <v>649.99</v>
      </c>
      <c r="D75" s="4"/>
      <c r="E75" s="4"/>
      <c r="F75" s="5">
        <f t="shared" si="1"/>
        <v>649.99</v>
      </c>
      <c r="G75" s="7" t="s">
        <v>90</v>
      </c>
    </row>
    <row r="76" spans="1:7" x14ac:dyDescent="0.25">
      <c r="A76" s="3" t="s">
        <v>76</v>
      </c>
      <c r="B76" s="4"/>
      <c r="C76" s="4"/>
      <c r="D76" s="4"/>
      <c r="E76" s="5">
        <f>5000</f>
        <v>5000</v>
      </c>
      <c r="F76" s="5">
        <f t="shared" si="1"/>
        <v>5000</v>
      </c>
      <c r="G76" s="7" t="s">
        <v>91</v>
      </c>
    </row>
    <row r="77" spans="1:7" x14ac:dyDescent="0.25">
      <c r="A77" s="3" t="s">
        <v>77</v>
      </c>
      <c r="B77" s="5">
        <f>1218.53</f>
        <v>1218.53</v>
      </c>
      <c r="C77" s="4"/>
      <c r="D77" s="4"/>
      <c r="E77" s="4"/>
      <c r="F77" s="5">
        <f t="shared" si="1"/>
        <v>1218.53</v>
      </c>
      <c r="G77" s="7" t="s">
        <v>93</v>
      </c>
    </row>
    <row r="78" spans="1:7" x14ac:dyDescent="0.25">
      <c r="A78" s="3" t="s">
        <v>78</v>
      </c>
      <c r="B78" s="4"/>
      <c r="C78" s="5">
        <f>682.5</f>
        <v>682.5</v>
      </c>
      <c r="D78" s="4"/>
      <c r="E78" s="4"/>
      <c r="F78" s="5">
        <f t="shared" si="1"/>
        <v>682.5</v>
      </c>
      <c r="G78" s="7" t="s">
        <v>90</v>
      </c>
    </row>
    <row r="79" spans="1:7" x14ac:dyDescent="0.25">
      <c r="A79" s="3" t="s">
        <v>79</v>
      </c>
      <c r="B79" s="4"/>
      <c r="C79" s="5">
        <f>734.5</f>
        <v>734.5</v>
      </c>
      <c r="D79" s="4"/>
      <c r="E79" s="4"/>
      <c r="F79" s="5">
        <f t="shared" si="1"/>
        <v>734.5</v>
      </c>
      <c r="G79" s="7" t="s">
        <v>90</v>
      </c>
    </row>
    <row r="80" spans="1:7" x14ac:dyDescent="0.25">
      <c r="A80" s="3" t="s">
        <v>80</v>
      </c>
      <c r="B80" s="4"/>
      <c r="C80" s="5">
        <f>682.5</f>
        <v>682.5</v>
      </c>
      <c r="D80" s="4"/>
      <c r="E80" s="4"/>
      <c r="F80" s="5">
        <f t="shared" si="1"/>
        <v>682.5</v>
      </c>
      <c r="G80" s="7" t="s">
        <v>90</v>
      </c>
    </row>
    <row r="81" spans="1:7" x14ac:dyDescent="0.25">
      <c r="A81" s="3" t="s">
        <v>81</v>
      </c>
      <c r="B81" s="5">
        <f>650.01</f>
        <v>650.01</v>
      </c>
      <c r="C81" s="4"/>
      <c r="D81" s="4"/>
      <c r="E81" s="4"/>
      <c r="F81" s="5">
        <f t="shared" si="1"/>
        <v>650.01</v>
      </c>
      <c r="G81" s="7" t="s">
        <v>90</v>
      </c>
    </row>
    <row r="82" spans="1:7" x14ac:dyDescent="0.25">
      <c r="A82" s="3" t="s">
        <v>82</v>
      </c>
      <c r="B82" s="4"/>
      <c r="C82" s="5">
        <f>734.5</f>
        <v>734.5</v>
      </c>
      <c r="D82" s="4"/>
      <c r="E82" s="4"/>
      <c r="F82" s="5">
        <f t="shared" si="1"/>
        <v>734.5</v>
      </c>
      <c r="G82" s="7" t="s">
        <v>90</v>
      </c>
    </row>
    <row r="83" spans="1:7" x14ac:dyDescent="0.25">
      <c r="A83" s="3" t="s">
        <v>83</v>
      </c>
      <c r="B83" s="4"/>
      <c r="C83" s="5">
        <f>682.5</f>
        <v>682.5</v>
      </c>
      <c r="D83" s="4"/>
      <c r="E83" s="4"/>
      <c r="F83" s="5">
        <f t="shared" si="1"/>
        <v>682.5</v>
      </c>
      <c r="G83" s="7" t="s">
        <v>90</v>
      </c>
    </row>
    <row r="84" spans="1:7" x14ac:dyDescent="0.25">
      <c r="A84" s="3" t="s">
        <v>84</v>
      </c>
      <c r="B84" s="4"/>
      <c r="C84" s="5">
        <f>682.5</f>
        <v>682.5</v>
      </c>
      <c r="D84" s="4"/>
      <c r="E84" s="4"/>
      <c r="F84" s="5">
        <f t="shared" si="1"/>
        <v>682.5</v>
      </c>
      <c r="G84" s="7" t="s">
        <v>90</v>
      </c>
    </row>
    <row r="85" spans="1:7" x14ac:dyDescent="0.25">
      <c r="A85" s="3" t="s">
        <v>85</v>
      </c>
      <c r="B85" s="8">
        <f>SUM(B5:B84)</f>
        <v>29340.679999999997</v>
      </c>
      <c r="C85" s="8">
        <f t="shared" ref="C85:F85" si="2">SUM(C5:C84)</f>
        <v>72717.47</v>
      </c>
      <c r="D85" s="8">
        <f t="shared" si="2"/>
        <v>243.76</v>
      </c>
      <c r="E85" s="8">
        <f t="shared" si="2"/>
        <v>19471.5</v>
      </c>
      <c r="F85" s="8">
        <f t="shared" si="2"/>
        <v>121773.41000000002</v>
      </c>
    </row>
    <row r="86" spans="1:7" x14ac:dyDescent="0.25">
      <c r="A86" s="3"/>
      <c r="B86" s="4"/>
      <c r="C86" s="4"/>
      <c r="D86" s="4"/>
      <c r="E86" s="4"/>
      <c r="F86" s="4"/>
    </row>
  </sheetData>
  <mergeCells count="3">
    <mergeCell ref="A1:F1"/>
    <mergeCell ref="A2:F2"/>
    <mergeCell ref="A3:F3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 R Aging Summary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Allison Boucher</cp:lastModifiedBy>
  <cp:lastPrinted>2018-04-05T17:02:22Z</cp:lastPrinted>
  <dcterms:created xsi:type="dcterms:W3CDTF">2018-04-05T16:54:49Z</dcterms:created>
  <dcterms:modified xsi:type="dcterms:W3CDTF">2018-04-06T17:20:10Z</dcterms:modified>
</cp:coreProperties>
</file>