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<sst xmlns="http://schemas.openxmlformats.org/spreadsheetml/2006/main" count="90" uniqueCount="33">
  <si>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</si>
  <si>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</si>
  <si>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</si>
  <si>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</si>
  <si>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</si>
  <si>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</si>
  <si>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</si>
  <si>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</si>
  <si>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</si>
  <si>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</si>
  <si>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</si>
  <si>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</si>
  <si>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</si>
  <si>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</si>
  <si>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</si>
  <si>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</si>
  <si>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</si>
  <si>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</si>
  <si>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</si>
  <si>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</si>
  <si>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</si>
  <si>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</si>
  <si>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</si>
  <si>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</si>
  <si>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</si>
  <si>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</si>
  <si>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</si>
  <si>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</si>
  <si>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</si>
  <si>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Oct 14</t>
  </si>
  <si>
    <t>Jan - Oct 14</t>
  </si>
  <si>
    <t>Oct 15</t>
  </si>
  <si>
    <t>Jan - Oct 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</si>
</sst>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3">
      <selection activeCell="C45" sqref="C45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9">
        <v>24366.87</v>
      </c>
      <c r="C4" s="50">
        <v>8362.44</v>
      </c>
      <c r="D4" s="2">
        <v>571.51</v>
      </c>
      <c r="E4" s="4">
        <f>SUM(B4:D4)</f>
        <v>33300.82</v>
      </c>
      <c r="F4" s="52">
        <f>IF(E$18=0,"0.00%",E4/E$18)</f>
        <v>0.019157452403460395</v>
      </c>
      <c r="G4" s="59">
        <v>17528.62</v>
      </c>
      <c r="H4" s="60">
        <v>8002.9</v>
      </c>
      <c r="I4" s="60">
        <v>8617.4</v>
      </c>
      <c r="J4" s="4">
        <f>SUM(G4:I4)</f>
        <v>34148.92</v>
      </c>
      <c r="K4" s="5">
        <f>IF(J$18=0,"0.00%",J4/J$18)</f>
        <v>0.01855978109222532</v>
      </c>
      <c r="L4" s="54" t="e">
        <f>IF((G4+H4)=0,"0.00%",(B4+#REF!)/(G4+H4)-1)</f>
        <v>#REF!</v>
      </c>
      <c r="M4" s="55" t="e">
        <f>IF(I4=0,"0.00%",#REF!/I4-1)</f>
        <v>#REF!</v>
      </c>
      <c r="N4" s="56">
        <f>IF(J4=0,"0.00%",E4/J4-1)</f>
        <v>-0.024835338862839507</v>
      </c>
      <c r="O4" s="1"/>
    </row>
    <row r="5" spans="1:15" s="30" customFormat="1" ht="15">
      <c r="A5" s="18" t="s">
        <v>20</v>
      </c>
      <c r="B5" s="61">
        <v>459800.03</v>
      </c>
      <c r="C5" s="61">
        <v>0</v>
      </c>
      <c r="D5" s="2">
        <v>192418.97</v>
      </c>
      <c r="E5" s="4">
        <f aca="true" t="shared" si="0" ref="E5:E16">SUM(B5:D5)</f>
        <v>652219</v>
      </c>
      <c r="F5" s="52">
        <f aca="true" t="shared" si="1" ref="F5:F17">IF(E$18=0,"0.00%",E5/E$18)</f>
        <v>0.3752116148831331</v>
      </c>
      <c r="G5" s="50">
        <v>446763.33</v>
      </c>
      <c r="H5" s="2">
        <v>0</v>
      </c>
      <c r="I5" s="2">
        <v>180011.42</v>
      </c>
      <c r="J5" s="4">
        <f aca="true" t="shared" si="2" ref="J5:J16">SUM(G5:I5)</f>
        <v>626774.75</v>
      </c>
      <c r="K5" s="5">
        <f aca="true" t="shared" si="3" ref="K5:K17">IF(J$18=0,"0.00%",J5/J$18)</f>
        <v>0.34064919634747604</v>
      </c>
      <c r="L5" s="54">
        <f>IF((G5+H5)=0,"0.00%",(C4+D4)/(G5+H5)-1)</f>
        <v>-0.9800029469741843</v>
      </c>
      <c r="M5" s="55">
        <f aca="true" t="shared" si="4" ref="M5:M17">IF(I5=0,"0.00%",D5/I5-1)</f>
        <v>0.06892646033235006</v>
      </c>
      <c r="N5" s="56">
        <f aca="true" t="shared" si="5" ref="N5:N17">IF(J5=0,"0.00%",E5/J5-1)</f>
        <v>0.04059552494735952</v>
      </c>
      <c r="O5" s="1"/>
    </row>
    <row r="6" spans="1:15" s="30" customFormat="1" ht="15">
      <c r="A6" s="18" t="s">
        <v>21</v>
      </c>
      <c r="B6" s="50">
        <v>816.72</v>
      </c>
      <c r="C6" s="2">
        <v>0</v>
      </c>
      <c r="D6" s="2">
        <v>27048.1</v>
      </c>
      <c r="E6" s="4">
        <f t="shared" si="0"/>
        <v>27864.82</v>
      </c>
      <c r="F6" s="52">
        <f t="shared" si="1"/>
        <v>0.016030204748141076</v>
      </c>
      <c r="G6" s="50">
        <v>617.9</v>
      </c>
      <c r="H6" s="2">
        <v>0</v>
      </c>
      <c r="I6" s="2">
        <v>20770.13</v>
      </c>
      <c r="J6" s="4">
        <f t="shared" si="2"/>
        <v>21388.030000000002</v>
      </c>
      <c r="K6" s="5">
        <f t="shared" si="3"/>
        <v>0.011624296018554846</v>
      </c>
      <c r="L6" s="54">
        <f aca="true" t="shared" si="6" ref="L5:L17">IF((G6+H6)=0,"0.00%",(B6+C6)/(G6+H6)-1)</f>
        <v>0.3217672762582944</v>
      </c>
      <c r="M6" s="55">
        <f t="shared" si="4"/>
        <v>0.3022595429109012</v>
      </c>
      <c r="N6" s="56">
        <f t="shared" si="5"/>
        <v>0.3028231211570209</v>
      </c>
      <c r="O6" s="1"/>
    </row>
    <row r="7" spans="1:15" s="30" customFormat="1" ht="15">
      <c r="A7" s="18" t="s">
        <v>15</v>
      </c>
      <c r="B7" s="50">
        <v>8579.75</v>
      </c>
      <c r="C7" s="2">
        <v>24609.5</v>
      </c>
      <c r="D7" s="2">
        <v>2731.48</v>
      </c>
      <c r="E7" s="4">
        <f t="shared" si="0"/>
        <v>35920.73</v>
      </c>
      <c r="F7" s="52">
        <f t="shared" si="1"/>
        <v>0.020664646554425747</v>
      </c>
      <c r="G7" s="50">
        <v>9570.47</v>
      </c>
      <c r="H7" s="2">
        <v>16857.32</v>
      </c>
      <c r="I7" s="2">
        <v>1901.07</v>
      </c>
      <c r="J7" s="4">
        <f t="shared" si="2"/>
        <v>28328.86</v>
      </c>
      <c r="K7" s="5">
        <f t="shared" si="3"/>
        <v>0.015396605227699681</v>
      </c>
      <c r="L7" s="54">
        <f t="shared" si="6"/>
        <v>0.2558465917884165</v>
      </c>
      <c r="M7" s="55">
        <f t="shared" si="4"/>
        <v>0.4368119006664668</v>
      </c>
      <c r="N7" s="56">
        <f t="shared" si="5"/>
        <v>0.2679906639377654</v>
      </c>
      <c r="O7" s="1"/>
    </row>
    <row r="8" spans="1:15" s="30" customFormat="1" ht="15">
      <c r="A8" s="18" t="s">
        <v>16</v>
      </c>
      <c r="B8" s="50">
        <v>44.57</v>
      </c>
      <c r="C8" s="2">
        <v>0</v>
      </c>
      <c r="D8" s="2">
        <v>102.7</v>
      </c>
      <c r="E8" s="4">
        <f t="shared" si="0"/>
        <v>147.27</v>
      </c>
      <c r="F8" s="52">
        <f t="shared" si="1"/>
        <v>8.472217847661446E-05</v>
      </c>
      <c r="G8" s="50">
        <v>312.55</v>
      </c>
      <c r="H8" s="2">
        <v>70.85</v>
      </c>
      <c r="I8" s="2">
        <v>39.9</v>
      </c>
      <c r="J8" s="4">
        <f t="shared" si="2"/>
        <v>423.29999999999995</v>
      </c>
      <c r="K8" s="5">
        <f t="shared" si="3"/>
        <v>0.00023006160476931562</v>
      </c>
      <c r="L8" s="54">
        <f t="shared" si="6"/>
        <v>-0.8837506520605112</v>
      </c>
      <c r="M8" s="55">
        <f t="shared" si="4"/>
        <v>1.573934837092732</v>
      </c>
      <c r="N8" s="56">
        <f t="shared" si="5"/>
        <v>-0.652090715804394</v>
      </c>
      <c r="O8" s="1"/>
    </row>
    <row r="9" spans="1:15" s="30" customFormat="1" ht="15">
      <c r="A9" s="18" t="s">
        <v>22</v>
      </c>
      <c r="B9" s="50">
        <v>174.19</v>
      </c>
      <c r="C9" s="2">
        <v>219.45</v>
      </c>
      <c r="D9" s="2">
        <v>0</v>
      </c>
      <c r="E9" s="4">
        <f t="shared" si="0"/>
        <v>393.64</v>
      </c>
      <c r="F9" s="52">
        <f t="shared" si="1"/>
        <v>0.00022645507119939238</v>
      </c>
      <c r="G9" s="50">
        <v>506.34</v>
      </c>
      <c r="H9" s="2">
        <v>517</v>
      </c>
      <c r="I9" s="2">
        <v>0</v>
      </c>
      <c r="J9" s="4">
        <f t="shared" si="2"/>
        <v>1023.3399999999999</v>
      </c>
      <c r="K9" s="5">
        <f t="shared" si="3"/>
        <v>0.0005561805873485269</v>
      </c>
      <c r="L9" s="54">
        <f t="shared" si="6"/>
        <v>-0.615338010827291</v>
      </c>
      <c r="M9" s="55" t="str">
        <f t="shared" si="4"/>
        <v>0.00%</v>
      </c>
      <c r="N9" s="56">
        <f t="shared" si="5"/>
        <v>-0.615338010827291</v>
      </c>
      <c r="O9" s="1"/>
    </row>
    <row r="10" spans="1:15" s="30" customFormat="1" ht="15">
      <c r="A10" s="18" t="s">
        <v>13</v>
      </c>
      <c r="B10" s="50">
        <v>53437.82</v>
      </c>
      <c r="C10" s="2">
        <v>2131.1</v>
      </c>
      <c r="D10" s="2">
        <v>28168.04</v>
      </c>
      <c r="E10" s="4">
        <f t="shared" si="0"/>
        <v>83736.95999999999</v>
      </c>
      <c r="F10" s="52">
        <f t="shared" si="1"/>
        <v>0.04817259231485792</v>
      </c>
      <c r="G10" s="50">
        <v>55618.85</v>
      </c>
      <c r="H10" s="2">
        <v>950.52</v>
      </c>
      <c r="I10" s="2">
        <v>30785.79</v>
      </c>
      <c r="J10" s="4">
        <f t="shared" si="2"/>
        <v>87355.16</v>
      </c>
      <c r="K10" s="5">
        <f t="shared" si="3"/>
        <v>0.047477128028538464</v>
      </c>
      <c r="L10" s="54">
        <f t="shared" si="6"/>
        <v>-0.017685365773032258</v>
      </c>
      <c r="M10" s="55">
        <f t="shared" si="4"/>
        <v>-0.08503111338055647</v>
      </c>
      <c r="N10" s="56">
        <f t="shared" si="5"/>
        <v>-0.04141941929932946</v>
      </c>
      <c r="O10" s="1"/>
    </row>
    <row r="11" spans="1:15" s="30" customFormat="1" ht="15">
      <c r="A11" s="18" t="s">
        <v>27</v>
      </c>
      <c r="B11" s="50">
        <v>808.74</v>
      </c>
      <c r="C11" s="2">
        <v>350.85</v>
      </c>
      <c r="D11" s="2">
        <v>19.98</v>
      </c>
      <c r="E11" s="4">
        <f t="shared" si="0"/>
        <v>1179.5700000000002</v>
      </c>
      <c r="F11" s="52">
        <f t="shared" si="1"/>
        <v>0.0006785885792466907</v>
      </c>
      <c r="G11" s="50">
        <v>1734.95</v>
      </c>
      <c r="H11" s="2">
        <v>732.35</v>
      </c>
      <c r="I11" s="2">
        <v>22.98</v>
      </c>
      <c r="J11" s="4">
        <f t="shared" si="2"/>
        <v>2490.28</v>
      </c>
      <c r="K11" s="5">
        <f t="shared" si="3"/>
        <v>0.001353455736179852</v>
      </c>
      <c r="L11" s="54">
        <f t="shared" si="6"/>
        <v>-0.5300166173550034</v>
      </c>
      <c r="M11" s="55">
        <f t="shared" si="4"/>
        <v>-0.13054830287206265</v>
      </c>
      <c r="N11" s="56">
        <f t="shared" si="5"/>
        <v>-0.5263303724882342</v>
      </c>
      <c r="O11" s="1"/>
    </row>
    <row r="12" spans="1:15" s="30" customFormat="1" ht="15">
      <c r="A12" s="18" t="s">
        <v>23</v>
      </c>
      <c r="B12" s="50">
        <v>28677.49</v>
      </c>
      <c r="C12" s="2">
        <v>29331.65</v>
      </c>
      <c r="D12" s="2">
        <v>1121.74</v>
      </c>
      <c r="E12" s="4">
        <f t="shared" si="0"/>
        <v>59130.88</v>
      </c>
      <c r="F12" s="52">
        <f t="shared" si="1"/>
        <v>0.034017090845652694</v>
      </c>
      <c r="G12" s="50">
        <v>37573.36</v>
      </c>
      <c r="H12" s="2">
        <v>43942.67</v>
      </c>
      <c r="I12" s="2">
        <v>1378.77</v>
      </c>
      <c r="J12" s="4">
        <f t="shared" si="2"/>
        <v>82894.8</v>
      </c>
      <c r="K12" s="5">
        <f t="shared" si="3"/>
        <v>0.045052942865654304</v>
      </c>
      <c r="L12" s="54">
        <f t="shared" si="6"/>
        <v>-0.2883713792244298</v>
      </c>
      <c r="M12" s="55">
        <f t="shared" si="4"/>
        <v>-0.18641977994879488</v>
      </c>
      <c r="N12" s="56">
        <f t="shared" si="5"/>
        <v>-0.2866756418979237</v>
      </c>
      <c r="O12" s="1"/>
    </row>
    <row r="13" spans="1:15" s="30" customFormat="1" ht="15">
      <c r="A13" s="18" t="s">
        <v>24</v>
      </c>
      <c r="B13" s="50">
        <v>1861.23</v>
      </c>
      <c r="C13" s="2">
        <v>424.57</v>
      </c>
      <c r="D13" s="2">
        <v>209.04</v>
      </c>
      <c r="E13" s="4">
        <f t="shared" si="0"/>
        <v>2494.84</v>
      </c>
      <c r="F13" s="52">
        <f t="shared" si="1"/>
        <v>0.0014352432929354033</v>
      </c>
      <c r="G13" s="50">
        <v>4636.14</v>
      </c>
      <c r="H13" s="2">
        <v>1110.8</v>
      </c>
      <c r="I13" s="2">
        <v>277.93</v>
      </c>
      <c r="J13" s="4">
        <f t="shared" si="2"/>
        <v>6024.870000000001</v>
      </c>
      <c r="K13" s="5">
        <f t="shared" si="3"/>
        <v>0.003274489158342799</v>
      </c>
      <c r="L13" s="54">
        <f t="shared" si="6"/>
        <v>-0.6022578972461867</v>
      </c>
      <c r="M13" s="55">
        <f t="shared" si="4"/>
        <v>-0.24786816824380242</v>
      </c>
      <c r="N13" s="56">
        <f t="shared" si="5"/>
        <v>-0.5859097374715139</v>
      </c>
      <c r="O13" s="1"/>
    </row>
    <row r="14" spans="1:15" s="30" customFormat="1" ht="15">
      <c r="A14" s="18" t="s">
        <v>25</v>
      </c>
      <c r="B14" s="50">
        <v>339992.88</v>
      </c>
      <c r="C14" s="2">
        <v>8380.05</v>
      </c>
      <c r="D14" s="2">
        <v>2942.35</v>
      </c>
      <c r="E14" s="4">
        <f t="shared" si="0"/>
        <v>351315.27999999997</v>
      </c>
      <c r="F14" s="52">
        <f t="shared" si="1"/>
        <v>0.20210630714824324</v>
      </c>
      <c r="G14" s="50">
        <v>352923.24</v>
      </c>
      <c r="H14" s="2">
        <v>9686.45</v>
      </c>
      <c r="I14" s="2">
        <v>9150.35</v>
      </c>
      <c r="J14" s="4">
        <f t="shared" si="2"/>
        <v>371760.04</v>
      </c>
      <c r="K14" s="5">
        <f t="shared" si="3"/>
        <v>0.20204987335578778</v>
      </c>
      <c r="L14" s="54">
        <f t="shared" si="6"/>
        <v>-0.03926194029729324</v>
      </c>
      <c r="M14" s="55">
        <f t="shared" si="4"/>
        <v>-0.6784439939455869</v>
      </c>
      <c r="N14" s="56">
        <f t="shared" si="5"/>
        <v>-0.05499450667156158</v>
      </c>
      <c r="O14" s="1"/>
    </row>
    <row r="15" spans="1:15" s="30" customFormat="1" ht="15">
      <c r="A15" s="18" t="s">
        <v>14</v>
      </c>
      <c r="B15" s="50">
        <v>4256.61</v>
      </c>
      <c r="C15" s="2">
        <v>9037.2</v>
      </c>
      <c r="D15" s="2">
        <v>621.48</v>
      </c>
      <c r="E15" s="4">
        <f t="shared" si="0"/>
        <v>13915.29</v>
      </c>
      <c r="F15" s="52">
        <f t="shared" si="1"/>
        <v>0.00800525349992428</v>
      </c>
      <c r="G15" s="50">
        <v>3859.37</v>
      </c>
      <c r="H15" s="2">
        <v>6688.21</v>
      </c>
      <c r="I15" s="2">
        <v>677.74</v>
      </c>
      <c r="J15" s="4">
        <f t="shared" si="2"/>
        <v>11225.32</v>
      </c>
      <c r="K15" s="5">
        <f t="shared" si="3"/>
        <v>0.006100909835221106</v>
      </c>
      <c r="L15" s="54">
        <f t="shared" si="6"/>
        <v>0.26036588487596224</v>
      </c>
      <c r="M15" s="55">
        <f t="shared" si="4"/>
        <v>-0.0830111842299407</v>
      </c>
      <c r="N15" s="56">
        <f t="shared" si="5"/>
        <v>0.2396341485142519</v>
      </c>
      <c r="O15" s="1"/>
    </row>
    <row r="16" spans="1:15" s="30" customFormat="1" ht="15">
      <c r="A16" s="18" t="s">
        <v>26</v>
      </c>
      <c r="B16" s="50">
        <v>222960.67</v>
      </c>
      <c r="C16" s="2">
        <v>0</v>
      </c>
      <c r="D16" s="2">
        <v>253277.88</v>
      </c>
      <c r="E16" s="4">
        <f t="shared" si="0"/>
        <v>476238.55000000005</v>
      </c>
      <c r="F16" s="52">
        <f t="shared" si="1"/>
        <v>0.2739727536534534</v>
      </c>
      <c r="G16" s="50">
        <v>265368.73</v>
      </c>
      <c r="H16" s="2">
        <v>49.95</v>
      </c>
      <c r="I16" s="2">
        <v>300020.87</v>
      </c>
      <c r="J16" s="4">
        <f t="shared" si="2"/>
        <v>565439.55</v>
      </c>
      <c r="K16" s="5">
        <f t="shared" si="3"/>
        <v>0.3073137970069447</v>
      </c>
      <c r="L16" s="54">
        <f t="shared" si="6"/>
        <v>-0.15996617118282697</v>
      </c>
      <c r="M16" s="55">
        <f t="shared" si="4"/>
        <v>-0.15579912824064535</v>
      </c>
      <c r="N16" s="56">
        <f t="shared" si="5"/>
        <v>-0.15775514818515968</v>
      </c>
      <c r="O16" s="1"/>
    </row>
    <row r="17" spans="1:15" s="30" customFormat="1" ht="15.75" thickBot="1">
      <c r="A17" s="19" t="s">
        <v>9</v>
      </c>
      <c r="B17" s="51">
        <v>348.28</v>
      </c>
      <c r="C17" s="33">
        <v>58.87</v>
      </c>
      <c r="D17" s="33">
        <v>4.95</v>
      </c>
      <c r="E17" s="4">
        <f>SUM(B17:D17)</f>
        <v>412.09999999999997</v>
      </c>
      <c r="F17" s="52">
        <f t="shared" si="1"/>
        <v>0.00023707482685009042</v>
      </c>
      <c r="G17" s="51">
        <v>543.35</v>
      </c>
      <c r="H17" s="33">
        <v>97.85</v>
      </c>
      <c r="I17" s="33">
        <v>23.54</v>
      </c>
      <c r="J17" s="4">
        <f>SUM(G17:I17)</f>
        <v>664.74</v>
      </c>
      <c r="K17" s="5">
        <f t="shared" si="3"/>
        <v>0.00036128313525715775</v>
      </c>
      <c r="L17" s="54">
        <f t="shared" si="6"/>
        <v>-0.36501871490954474</v>
      </c>
      <c r="M17" s="55">
        <f t="shared" si="4"/>
        <v>-0.7897196261682242</v>
      </c>
      <c r="N17" s="56">
        <f t="shared" si="5"/>
        <v>-0.38005836868550114</v>
      </c>
      <c r="O17" s="1"/>
    </row>
    <row r="18" spans="1:251" s="30" customFormat="1" ht="16.5" thickBot="1" thickTop="1">
      <c r="A18" s="12" t="s">
        <v>8</v>
      </c>
      <c r="B18" s="13">
        <f>SUM(B4:B17)</f>
        <v>1146125.8499999999</v>
      </c>
      <c r="C18" s="13">
        <f>SUM(C4:C17)</f>
        <v>82905.68</v>
      </c>
      <c r="D18" s="13">
        <f>SUM(D4:D17)</f>
        <v>509238.2200000001</v>
      </c>
      <c r="E18" s="14">
        <f>SUM(E4:E17)</f>
        <v>1738269.75</v>
      </c>
      <c r="F18" s="53">
        <f>IF(E$18=0,"0.00%",E18/E$18)</f>
        <v>1</v>
      </c>
      <c r="G18" s="13">
        <f>SUM(G4:G17)</f>
        <v>1197557.2000000002</v>
      </c>
      <c r="H18" s="13">
        <f>SUM(H4:H17)</f>
        <v>88706.87000000001</v>
      </c>
      <c r="I18" s="14">
        <f>SUM(I4:I17)</f>
        <v>553677.89</v>
      </c>
      <c r="J18" s="14">
        <f>SUM(J4:J17)</f>
        <v>1839941.9600000002</v>
      </c>
      <c r="K18" s="15">
        <f>IF(J$18=0,"0.00%",J18/J$18)</f>
        <v>1</v>
      </c>
      <c r="L18" s="57">
        <f>IF(H18=0,"0.00%",(B18+C18)/(G18+H18)-1)</f>
        <v>-0.04449517119762236</v>
      </c>
      <c r="M18" s="58">
        <f>IF(I18=0,"0.00%",D18/I18-1)</f>
        <v>-0.08026267763735329</v>
      </c>
      <c r="N18" s="53">
        <f>IF(J18=0,"0.00%",E18/J18-1)</f>
        <v>-0.05525837891103924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237603.61</v>
      </c>
      <c r="C23" s="44">
        <v>81784.17</v>
      </c>
      <c r="D23" s="4">
        <v>25534.22</v>
      </c>
      <c r="E23" s="4">
        <f aca="true" t="shared" si="7" ref="E23:E36">SUM(B23:D23)</f>
        <v>344922</v>
      </c>
      <c r="F23" s="52">
        <f>IF(E$37=0,"0.00%",E23/E$37)</f>
        <v>0.01750092893485948</v>
      </c>
      <c r="G23" s="49">
        <v>235619.65</v>
      </c>
      <c r="H23" s="44">
        <v>90608.58</v>
      </c>
      <c r="I23" s="4">
        <v>121695.62</v>
      </c>
      <c r="J23" s="4">
        <v>462720.87</v>
      </c>
      <c r="K23" s="5">
        <f>IF(J$37=0,"0.00%",J23/J$37)</f>
        <v>0.02292666176076731</v>
      </c>
      <c r="L23" s="54">
        <f>IF((G23+H23)=0,"0.00",(B23+C23)/(G23+H23)-1)</f>
        <v>-0.02096829572351855</v>
      </c>
      <c r="M23" s="55">
        <f>IF(I23=0,"0.00%",D23/I23-1)</f>
        <v>-0.7901796301296629</v>
      </c>
      <c r="N23" s="56">
        <f>IF(J23=0,"0.00%",E23/J23-1)</f>
        <v>-0.25457868368893755</v>
      </c>
      <c r="O23" s="1"/>
    </row>
    <row r="24" spans="1:15" s="30" customFormat="1" ht="15">
      <c r="A24" s="18" t="s">
        <v>20</v>
      </c>
      <c r="B24" s="50">
        <v>5368985.29</v>
      </c>
      <c r="C24" s="45">
        <v>0</v>
      </c>
      <c r="D24" s="2">
        <v>2029616.05</v>
      </c>
      <c r="E24" s="4">
        <f t="shared" si="7"/>
        <v>7398601.34</v>
      </c>
      <c r="F24" s="52">
        <f aca="true" t="shared" si="8" ref="F24:F36">IF(E$37=0,"0.00%",E24/E$37)</f>
        <v>0.3753961657090476</v>
      </c>
      <c r="G24" s="50">
        <v>4852825.5</v>
      </c>
      <c r="H24" s="45">
        <v>0</v>
      </c>
      <c r="I24" s="2">
        <v>1998434.71</v>
      </c>
      <c r="J24" s="4">
        <f aca="true" t="shared" si="9" ref="J24:J36">SUM(G24:I24)</f>
        <v>6851260.21</v>
      </c>
      <c r="K24" s="5">
        <f aca="true" t="shared" si="10" ref="K24:K36">IF(J$37=0,"0.00%",J24/J$37)</f>
        <v>0.3394628071771944</v>
      </c>
      <c r="L24" s="54">
        <f aca="true" t="shared" si="11" ref="L24:L36">IF((G24+H24)=0,"0.00",(B24+C24)/(G24+H24)-1)</f>
        <v>0.10636273445233102</v>
      </c>
      <c r="M24" s="55">
        <f aca="true" t="shared" si="12" ref="M24:M36">IF(I24=0,"0.00%",D24/I24-1)</f>
        <v>0.015602881517205125</v>
      </c>
      <c r="N24" s="56">
        <f aca="true" t="shared" si="13" ref="N24:N36">IF(J24=0,"0.00%",E24/J24-1)</f>
        <v>0.07988911721687475</v>
      </c>
      <c r="O24" s="1"/>
    </row>
    <row r="25" spans="1:15" s="30" customFormat="1" ht="15">
      <c r="A25" s="18" t="s">
        <v>21</v>
      </c>
      <c r="B25" s="50">
        <v>10719.56</v>
      </c>
      <c r="C25" s="45">
        <v>0</v>
      </c>
      <c r="D25" s="2">
        <v>335568.84</v>
      </c>
      <c r="E25" s="4">
        <f t="shared" si="7"/>
        <v>346288.4</v>
      </c>
      <c r="F25" s="52">
        <f t="shared" si="8"/>
        <v>0.0175702584334029</v>
      </c>
      <c r="G25" s="50">
        <v>9196.31</v>
      </c>
      <c r="H25" s="45">
        <v>0</v>
      </c>
      <c r="I25" s="2">
        <v>267300.93</v>
      </c>
      <c r="J25" s="4">
        <f t="shared" si="9"/>
        <v>276497.24</v>
      </c>
      <c r="K25" s="5">
        <f t="shared" si="10"/>
        <v>0.013699746672903908</v>
      </c>
      <c r="L25" s="54">
        <f t="shared" si="11"/>
        <v>0.16563708704904467</v>
      </c>
      <c r="M25" s="55">
        <f t="shared" si="12"/>
        <v>0.25539720344407346</v>
      </c>
      <c r="N25" s="56">
        <f t="shared" si="13"/>
        <v>0.25241177814288496</v>
      </c>
      <c r="O25" s="1"/>
    </row>
    <row r="26" spans="1:15" s="30" customFormat="1" ht="15">
      <c r="A26" s="18" t="s">
        <v>15</v>
      </c>
      <c r="B26" s="50">
        <v>92864.12</v>
      </c>
      <c r="C26" s="45">
        <v>279528.27</v>
      </c>
      <c r="D26" s="2">
        <v>32476.26</v>
      </c>
      <c r="E26" s="4">
        <f t="shared" si="7"/>
        <v>404868.65</v>
      </c>
      <c r="F26" s="52">
        <f t="shared" si="8"/>
        <v>0.020542550117425087</v>
      </c>
      <c r="G26" s="50">
        <v>123984.82</v>
      </c>
      <c r="H26" s="45">
        <v>228692.31</v>
      </c>
      <c r="I26" s="2">
        <v>26763.04</v>
      </c>
      <c r="J26" s="4">
        <f t="shared" si="9"/>
        <v>379440.17</v>
      </c>
      <c r="K26" s="5">
        <f t="shared" si="10"/>
        <v>0.018800311375707018</v>
      </c>
      <c r="L26" s="54">
        <f t="shared" si="11"/>
        <v>0.05590172518416492</v>
      </c>
      <c r="M26" s="55">
        <f t="shared" si="12"/>
        <v>0.21347425404587805</v>
      </c>
      <c r="N26" s="56">
        <f t="shared" si="13"/>
        <v>0.06701578275173148</v>
      </c>
      <c r="O26" s="1"/>
    </row>
    <row r="27" spans="1:15" s="30" customFormat="1" ht="15">
      <c r="A27" s="18" t="s">
        <v>16</v>
      </c>
      <c r="B27" s="50">
        <v>403.91</v>
      </c>
      <c r="C27" s="45">
        <v>1323.82</v>
      </c>
      <c r="D27" s="2">
        <v>976.75</v>
      </c>
      <c r="E27" s="4">
        <f t="shared" si="7"/>
        <v>2704.48</v>
      </c>
      <c r="F27" s="52">
        <f t="shared" si="8"/>
        <v>0.00013722207422474868</v>
      </c>
      <c r="G27" s="50">
        <v>913.77</v>
      </c>
      <c r="H27" s="45">
        <v>658.63</v>
      </c>
      <c r="I27" s="2">
        <v>595.27</v>
      </c>
      <c r="J27" s="4">
        <f t="shared" si="9"/>
        <v>2167.67</v>
      </c>
      <c r="K27" s="5">
        <f t="shared" si="10"/>
        <v>0.00010740262676927125</v>
      </c>
      <c r="L27" s="54">
        <f t="shared" si="11"/>
        <v>0.09878529636224864</v>
      </c>
      <c r="M27" s="55">
        <f t="shared" si="12"/>
        <v>0.6408520503301023</v>
      </c>
      <c r="N27" s="56">
        <f t="shared" si="13"/>
        <v>0.2476437834172176</v>
      </c>
      <c r="O27" s="1"/>
    </row>
    <row r="28" spans="1:15" s="30" customFormat="1" ht="15">
      <c r="A28" s="18" t="s">
        <v>22</v>
      </c>
      <c r="B28" s="50">
        <v>4822.82</v>
      </c>
      <c r="C28" s="45">
        <v>2850.65</v>
      </c>
      <c r="D28" s="2">
        <v>257.95</v>
      </c>
      <c r="E28" s="4">
        <f t="shared" si="7"/>
        <v>7931.419999999999</v>
      </c>
      <c r="F28" s="52">
        <f t="shared" si="8"/>
        <v>0.00040243074600206184</v>
      </c>
      <c r="G28" s="50">
        <v>3865.58</v>
      </c>
      <c r="H28" s="45">
        <v>7226.02</v>
      </c>
      <c r="I28" s="2">
        <v>0</v>
      </c>
      <c r="J28" s="4">
        <f t="shared" si="9"/>
        <v>11091.6</v>
      </c>
      <c r="K28" s="5">
        <f t="shared" si="10"/>
        <v>0.0005495610379227692</v>
      </c>
      <c r="L28" s="54">
        <f t="shared" si="11"/>
        <v>-0.308172851527282</v>
      </c>
      <c r="M28" s="55" t="str">
        <f t="shared" si="12"/>
        <v>0.00%</v>
      </c>
      <c r="N28" s="56">
        <f t="shared" si="13"/>
        <v>-0.2849165133975261</v>
      </c>
      <c r="O28" s="1"/>
    </row>
    <row r="29" spans="1:15" s="30" customFormat="1" ht="15">
      <c r="A29" s="18" t="s">
        <v>13</v>
      </c>
      <c r="B29" s="50">
        <v>609036.01</v>
      </c>
      <c r="C29" s="45">
        <v>20361.6</v>
      </c>
      <c r="D29" s="2">
        <v>364451.72</v>
      </c>
      <c r="E29" s="4">
        <f t="shared" si="7"/>
        <v>993849.33</v>
      </c>
      <c r="F29" s="52">
        <f t="shared" si="8"/>
        <v>0.05042672400220255</v>
      </c>
      <c r="G29" s="50">
        <v>641314.72</v>
      </c>
      <c r="H29" s="45">
        <v>14067.82</v>
      </c>
      <c r="I29" s="2">
        <v>387884.97</v>
      </c>
      <c r="J29" s="4">
        <f t="shared" si="9"/>
        <v>1043267.5099999999</v>
      </c>
      <c r="K29" s="5">
        <f t="shared" si="10"/>
        <v>0.051691295721690546</v>
      </c>
      <c r="L29" s="54">
        <f t="shared" si="11"/>
        <v>-0.03964849292445283</v>
      </c>
      <c r="M29" s="55">
        <f t="shared" si="12"/>
        <v>-0.060412884778701326</v>
      </c>
      <c r="N29" s="56">
        <f t="shared" si="13"/>
        <v>-0.04736865619442121</v>
      </c>
      <c r="O29" s="1"/>
    </row>
    <row r="30" spans="1:15" s="30" customFormat="1" ht="15">
      <c r="A30" s="18" t="s">
        <v>27</v>
      </c>
      <c r="B30" s="50">
        <v>12452.42</v>
      </c>
      <c r="C30" s="45">
        <v>4097.92</v>
      </c>
      <c r="D30" s="2">
        <v>416.16</v>
      </c>
      <c r="E30" s="4">
        <f t="shared" si="7"/>
        <v>16966.5</v>
      </c>
      <c r="F30" s="52">
        <f t="shared" si="8"/>
        <v>0.000860859877808007</v>
      </c>
      <c r="G30" s="50">
        <v>18886.74</v>
      </c>
      <c r="H30" s="45">
        <v>7174.99</v>
      </c>
      <c r="I30" s="2">
        <v>446.47</v>
      </c>
      <c r="J30" s="4">
        <f t="shared" si="9"/>
        <v>26508.200000000004</v>
      </c>
      <c r="K30" s="5">
        <f>IF(J$37=0,"0.00%",J30/J$37)</f>
        <v>0.001313415008246272</v>
      </c>
      <c r="L30" s="54">
        <f t="shared" si="11"/>
        <v>-0.364956202063332</v>
      </c>
      <c r="M30" s="55">
        <f t="shared" si="12"/>
        <v>-0.06788809998432144</v>
      </c>
      <c r="N30" s="56">
        <f t="shared" si="13"/>
        <v>-0.359952769331754</v>
      </c>
      <c r="O30" s="1"/>
    </row>
    <row r="31" spans="1:15" s="30" customFormat="1" ht="15">
      <c r="A31" s="18" t="s">
        <v>23</v>
      </c>
      <c r="B31" s="50">
        <v>313387.04</v>
      </c>
      <c r="C31" s="45">
        <v>518057.21</v>
      </c>
      <c r="D31" s="2">
        <v>12918.81</v>
      </c>
      <c r="E31" s="4">
        <f t="shared" si="7"/>
        <v>844363.06</v>
      </c>
      <c r="F31" s="52">
        <f t="shared" si="8"/>
        <v>0.04284196980268146</v>
      </c>
      <c r="G31" s="50">
        <v>313599.9</v>
      </c>
      <c r="H31" s="45">
        <v>576789.75</v>
      </c>
      <c r="I31" s="2">
        <v>30408.82</v>
      </c>
      <c r="J31" s="4">
        <f t="shared" si="9"/>
        <v>920798.47</v>
      </c>
      <c r="K31" s="5">
        <f t="shared" si="10"/>
        <v>0.04562326110668414</v>
      </c>
      <c r="L31" s="54">
        <f t="shared" si="11"/>
        <v>-0.06620180277252774</v>
      </c>
      <c r="M31" s="55">
        <f t="shared" si="12"/>
        <v>-0.5751624035394994</v>
      </c>
      <c r="N31" s="56">
        <f t="shared" si="13"/>
        <v>-0.08300992289876408</v>
      </c>
      <c r="O31" s="1"/>
    </row>
    <row r="32" spans="1:15" s="30" customFormat="1" ht="15">
      <c r="A32" s="18" t="s">
        <v>24</v>
      </c>
      <c r="B32" s="50">
        <v>34277.86</v>
      </c>
      <c r="C32" s="45">
        <v>8204.89</v>
      </c>
      <c r="D32" s="2">
        <v>2591.73</v>
      </c>
      <c r="E32" s="4">
        <f t="shared" si="7"/>
        <v>45074.48</v>
      </c>
      <c r="F32" s="52">
        <f t="shared" si="8"/>
        <v>0.002287025099169508</v>
      </c>
      <c r="G32" s="50">
        <v>56753.01</v>
      </c>
      <c r="H32" s="45">
        <v>14352.35</v>
      </c>
      <c r="I32" s="2">
        <v>1777.7</v>
      </c>
      <c r="J32" s="4">
        <f t="shared" si="9"/>
        <v>72883.06</v>
      </c>
      <c r="K32" s="5">
        <f t="shared" si="10"/>
        <v>0.0036111733294193313</v>
      </c>
      <c r="L32" s="54">
        <f t="shared" si="11"/>
        <v>-0.4025380083864283</v>
      </c>
      <c r="M32" s="55">
        <f t="shared" si="12"/>
        <v>0.4579119086460033</v>
      </c>
      <c r="N32" s="56">
        <f t="shared" si="13"/>
        <v>-0.3815506648595709</v>
      </c>
      <c r="O32" s="1"/>
    </row>
    <row r="33" spans="1:15" s="30" customFormat="1" ht="15">
      <c r="A33" s="18" t="s">
        <v>25</v>
      </c>
      <c r="B33" s="50">
        <v>3808415.47</v>
      </c>
      <c r="C33" s="45">
        <v>93762.17</v>
      </c>
      <c r="D33" s="2">
        <v>43943.01</v>
      </c>
      <c r="E33" s="4">
        <f t="shared" si="7"/>
        <v>3946120.65</v>
      </c>
      <c r="F33" s="52">
        <f t="shared" si="8"/>
        <v>0.200221432857375</v>
      </c>
      <c r="G33" s="50">
        <v>4025780.87</v>
      </c>
      <c r="H33" s="45">
        <v>94248.51</v>
      </c>
      <c r="I33" s="2">
        <v>70039.5</v>
      </c>
      <c r="J33" s="4">
        <f t="shared" si="9"/>
        <v>4190068.88</v>
      </c>
      <c r="K33" s="5">
        <f t="shared" si="10"/>
        <v>0.2076074328916202</v>
      </c>
      <c r="L33" s="54">
        <f t="shared" si="11"/>
        <v>-0.05287625885813463</v>
      </c>
      <c r="M33" s="55">
        <f t="shared" si="12"/>
        <v>-0.3725967489773627</v>
      </c>
      <c r="N33" s="56">
        <f t="shared" si="13"/>
        <v>-0.05822057750993348</v>
      </c>
      <c r="O33" s="1"/>
    </row>
    <row r="34" spans="1:15" s="30" customFormat="1" ht="15">
      <c r="A34" s="18" t="s">
        <v>14</v>
      </c>
      <c r="B34" s="50">
        <v>47039.45</v>
      </c>
      <c r="C34" s="45">
        <v>105964.17</v>
      </c>
      <c r="D34" s="2">
        <v>21077.68</v>
      </c>
      <c r="E34" s="4">
        <f t="shared" si="7"/>
        <v>174081.3</v>
      </c>
      <c r="F34" s="52">
        <f t="shared" si="8"/>
        <v>0.008832676547706303</v>
      </c>
      <c r="G34" s="50">
        <v>45138.84</v>
      </c>
      <c r="H34" s="45">
        <v>107669.68</v>
      </c>
      <c r="I34" s="2">
        <v>9605.88</v>
      </c>
      <c r="J34" s="4">
        <f t="shared" si="9"/>
        <v>162414.4</v>
      </c>
      <c r="K34" s="5">
        <f t="shared" si="10"/>
        <v>0.008047227292509989</v>
      </c>
      <c r="L34" s="54">
        <f t="shared" si="11"/>
        <v>0.0012767612695940844</v>
      </c>
      <c r="M34" s="55">
        <f t="shared" si="12"/>
        <v>1.1942476899565686</v>
      </c>
      <c r="N34" s="56">
        <f t="shared" si="13"/>
        <v>0.07183414771104046</v>
      </c>
      <c r="O34" s="1"/>
    </row>
    <row r="35" spans="1:15" s="30" customFormat="1" ht="15">
      <c r="A35" s="18" t="s">
        <v>26</v>
      </c>
      <c r="B35" s="50">
        <v>2411504.61</v>
      </c>
      <c r="C35" s="45">
        <v>49.95</v>
      </c>
      <c r="D35" s="11">
        <v>2765641.39</v>
      </c>
      <c r="E35" s="4">
        <f t="shared" si="7"/>
        <v>5177195.95</v>
      </c>
      <c r="F35" s="52">
        <f t="shared" si="8"/>
        <v>0.26268471829222934</v>
      </c>
      <c r="G35" s="50">
        <v>2684377.84</v>
      </c>
      <c r="H35" s="45">
        <v>679.35</v>
      </c>
      <c r="I35" s="11">
        <v>3091897.67</v>
      </c>
      <c r="J35" s="4">
        <f t="shared" si="9"/>
        <v>5776954.859999999</v>
      </c>
      <c r="K35" s="5">
        <f t="shared" si="10"/>
        <v>0.2862336641146981</v>
      </c>
      <c r="L35" s="54">
        <f t="shared" si="11"/>
        <v>-0.10186100728826553</v>
      </c>
      <c r="M35" s="55">
        <f t="shared" si="12"/>
        <v>-0.10551975350464937</v>
      </c>
      <c r="N35" s="56">
        <f t="shared" si="13"/>
        <v>-0.10381921350169587</v>
      </c>
      <c r="O35" s="1"/>
    </row>
    <row r="36" spans="1:15" s="30" customFormat="1" ht="15.75" thickBot="1">
      <c r="A36" s="19" t="s">
        <v>9</v>
      </c>
      <c r="B36" s="50">
        <v>4906.46</v>
      </c>
      <c r="C36" s="45">
        <v>818</v>
      </c>
      <c r="D36" s="33">
        <v>90.37</v>
      </c>
      <c r="E36" s="4">
        <f t="shared" si="7"/>
        <v>5814.83</v>
      </c>
      <c r="F36" s="52">
        <f t="shared" si="8"/>
        <v>0.0002950375058659319</v>
      </c>
      <c r="G36" s="50">
        <v>5141.19</v>
      </c>
      <c r="H36" s="45">
        <v>1180.46</v>
      </c>
      <c r="I36" s="33">
        <v>258.7</v>
      </c>
      <c r="J36" s="4">
        <f t="shared" si="9"/>
        <v>6580.349999999999</v>
      </c>
      <c r="K36" s="5">
        <f t="shared" si="10"/>
        <v>0.00032603988386662824</v>
      </c>
      <c r="L36" s="54">
        <f t="shared" si="11"/>
        <v>-0.09446742543481523</v>
      </c>
      <c r="M36" s="55">
        <f t="shared" si="12"/>
        <v>-0.6506764592191727</v>
      </c>
      <c r="N36" s="56">
        <f t="shared" si="13"/>
        <v>-0.11633423754055627</v>
      </c>
      <c r="O36" s="1"/>
    </row>
    <row r="37" spans="1:15" s="30" customFormat="1" ht="16.5" thickBot="1" thickTop="1">
      <c r="A37" s="12" t="s">
        <v>8</v>
      </c>
      <c r="B37" s="13">
        <f>SUM(B23:B36)</f>
        <v>12956418.63</v>
      </c>
      <c r="C37" s="13">
        <f>SUM(C23:C36)</f>
        <v>1116802.82</v>
      </c>
      <c r="D37" s="13">
        <f>SUM(D23:D36)</f>
        <v>5635560.94</v>
      </c>
      <c r="E37" s="14">
        <f>SUM(E23:E36)</f>
        <v>19708782.39</v>
      </c>
      <c r="F37" s="53">
        <f>IF(E$37=0,"0.00%",E37/E$37)</f>
        <v>1</v>
      </c>
      <c r="G37" s="13">
        <f>SUM(G23:G36)</f>
        <v>13017398.74</v>
      </c>
      <c r="H37" s="13">
        <f>SUM(H23:H36)</f>
        <v>1143348.4500000002</v>
      </c>
      <c r="I37" s="14">
        <f>SUM(I23:I36)</f>
        <v>6007109.28</v>
      </c>
      <c r="J37" s="14">
        <f>SUM(J23:J36)</f>
        <v>20182653.490000002</v>
      </c>
      <c r="K37" s="15">
        <f>IF(J$37=0,"0.00%",J37/J$37)</f>
        <v>1</v>
      </c>
      <c r="L37" s="57">
        <f>IF(H37=0,"0.00%",(B37+C37)/(G37+H37)-1)</f>
        <v>-0.006180870177656228</v>
      </c>
      <c r="M37" s="58">
        <f>IF(I37=0,"0.00%",D37/I37-1)</f>
        <v>-0.06185143680289429</v>
      </c>
      <c r="N37" s="53">
        <f>IF(J37=0,"0.00%",E37/J37-1)</f>
        <v>-0.023479127768545993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&amp;C&amp;"Arial,Bold"&amp;14Pacific Land Border Sales Jan - Oct 14-15</oddHeader>
    <oddFooter>&amp;LStatistics and Reference Materials/Pacific Land Border (Oct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2015-11-17T15:51:49Z</cp:lastPrinted>
  <dcterms:created xsi:type="dcterms:W3CDTF">2006-01-31T19:56:50Z</dcterms:created>
  <dcterms:modified xsi:type="dcterms:W3CDTF">2015-11-17T16:10:08Z</dcterms:modified>
  <cp:category/>
  <cp:version/>
  <cp:contentType/>
  <cp:contentStatus/>
</cp:coreProperties>
</file>