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<sst xmlns="http://schemas.openxmlformats.org/spreadsheetml/2006/main" count="90" uniqueCount="33">
  <si>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</si>
  <si>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</si>
  <si>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</si>
  <si>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</si>
  <si>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</si>
  <si>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</si>
  <si>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</si>
  <si>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</si>
  <si>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</si>
  <si>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</si>
  <si>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</si>
  <si>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</si>
  <si>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</si>
  <si>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</si>
  <si>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</si>
  <si>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</si>
  <si>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</si>
  <si>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</si>
  <si>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</si>
  <si>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</si>
  <si>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</si>
  <si>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</si>
  <si>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</si>
  <si>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</si>
  <si>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</si>
  <si>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</si>
  <si>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</si>
  <si>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</si>
  <si>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Pacific Gross Sales - Land Border</t>
  </si>
  <si>
    <t>Aug 10</t>
  </si>
  <si>
    <t>Jan - Aug 10</t>
  </si>
  <si>
    <t>Aug 11</t>
  </si>
  <si>
    <t>Jan - Aug 11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</si>
</sst>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2" xfId="0" applyNumberFormat="1" applyFont="1" applyBorder="1" applyAlignment="1">
      <alignment/>
    </xf>
    <xf numFmtId="10" fontId="2" fillId="0" borderId="3" xfId="19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5" xfId="0" applyFont="1" applyBorder="1" applyAlignment="1" quotePrefix="1">
      <alignment horizontal="center"/>
    </xf>
    <xf numFmtId="164" fontId="2" fillId="0" borderId="8" xfId="0" applyNumberFormat="1" applyFont="1" applyBorder="1" applyAlignment="1">
      <alignment/>
    </xf>
    <xf numFmtId="0" fontId="1" fillId="2" borderId="9" xfId="0" applyFont="1" applyFill="1" applyBorder="1" applyAlignment="1">
      <alignment/>
    </xf>
    <xf numFmtId="164" fontId="1" fillId="2" borderId="10" xfId="0" applyNumberFormat="1" applyFont="1" applyFill="1" applyBorder="1" applyAlignment="1">
      <alignment/>
    </xf>
    <xf numFmtId="164" fontId="1" fillId="2" borderId="11" xfId="0" applyNumberFormat="1" applyFont="1" applyFill="1" applyBorder="1" applyAlignment="1">
      <alignment/>
    </xf>
    <xf numFmtId="10" fontId="1" fillId="2" borderId="12" xfId="19" applyNumberFormat="1" applyFont="1" applyFill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3" xfId="0" applyFont="1" applyBorder="1" applyAlignment="1">
      <alignment/>
    </xf>
    <xf numFmtId="17" fontId="3" fillId="0" borderId="9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0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164" fontId="2" fillId="0" borderId="25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6" xfId="0" applyFont="1" applyBorder="1" applyAlignment="1" quotePrefix="1">
      <alignment horizontal="center"/>
    </xf>
    <xf numFmtId="17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7" fontId="3" fillId="0" borderId="2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3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33" xfId="0" applyNumberFormat="1" applyFont="1" applyBorder="1" applyAlignment="1">
      <alignment/>
    </xf>
    <xf numFmtId="10" fontId="2" fillId="0" borderId="3" xfId="19" applyNumberFormat="1" applyFont="1" applyBorder="1" applyAlignment="1">
      <alignment horizontal="right"/>
    </xf>
    <xf numFmtId="10" fontId="1" fillId="2" borderId="12" xfId="19" applyNumberFormat="1" applyFont="1" applyFill="1" applyBorder="1" applyAlignment="1">
      <alignment horizontal="right"/>
    </xf>
    <xf numFmtId="10" fontId="2" fillId="0" borderId="28" xfId="19" applyNumberFormat="1" applyFont="1" applyBorder="1" applyAlignment="1">
      <alignment horizontal="right"/>
    </xf>
    <xf numFmtId="10" fontId="2" fillId="0" borderId="2" xfId="19" applyNumberFormat="1" applyFont="1" applyBorder="1" applyAlignment="1">
      <alignment horizontal="right"/>
    </xf>
    <xf numFmtId="10" fontId="1" fillId="0" borderId="3" xfId="19" applyNumberFormat="1" applyFont="1" applyBorder="1" applyAlignment="1">
      <alignment horizontal="right"/>
    </xf>
    <xf numFmtId="10" fontId="1" fillId="2" borderId="10" xfId="19" applyNumberFormat="1" applyFont="1" applyFill="1" applyBorder="1" applyAlignment="1">
      <alignment horizontal="right"/>
    </xf>
    <xf numFmtId="10" fontId="1" fillId="2" borderId="11" xfId="19" applyNumberFormat="1" applyFont="1" applyFill="1" applyBorder="1" applyAlignment="1">
      <alignment horizontal="right"/>
    </xf>
    <xf numFmtId="164" fontId="2" fillId="0" borderId="34" xfId="0" applyNumberFormat="1" applyFont="1" applyBorder="1" applyAlignment="1">
      <alignment/>
    </xf>
    <xf numFmtId="164" fontId="2" fillId="0" borderId="3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9"/>
  <sheetViews>
    <sheetView tabSelected="1" zoomScale="75" zoomScaleNormal="75" workbookViewId="0" topLeftCell="A11">
      <pane xSplit="1" topLeftCell="B1" activePane="topRight" state="frozen"/>
      <selection pane="topLeft" activeCell="A1" sqref="A1"/>
      <selection pane="topRight" activeCell="F33" sqref="F33:F34"/>
    </sheetView>
  </sheetViews>
  <sheetFormatPr defaultColWidth="9.140625" defaultRowHeight="12.75"/>
  <cols>
    <col min="1" max="1" width="51.421875" style="20" customWidth="1"/>
    <col min="2" max="2" width="17.57421875" style="30" bestFit="1" customWidth="1"/>
    <col min="3" max="3" width="15.8515625" style="1" bestFit="1" customWidth="1"/>
    <col min="4" max="4" width="14.7109375" style="1" bestFit="1" customWidth="1"/>
    <col min="5" max="5" width="15.7109375" style="1" bestFit="1" customWidth="1"/>
    <col min="6" max="6" width="9.28125" style="1" bestFit="1" customWidth="1"/>
    <col min="7" max="7" width="17.7109375" style="1" customWidth="1"/>
    <col min="8" max="8" width="16.28125" style="1" customWidth="1"/>
    <col min="9" max="9" width="15.8515625" style="1" bestFit="1" customWidth="1"/>
    <col min="10" max="10" width="15.7109375" style="1" bestFit="1" customWidth="1"/>
    <col min="11" max="11" width="9.28125" style="1" bestFit="1" customWidth="1"/>
    <col min="12" max="12" width="11.57421875" style="1" bestFit="1" customWidth="1"/>
    <col min="13" max="13" width="11.7109375" style="1" bestFit="1" customWidth="1"/>
    <col min="14" max="14" width="11.421875" style="1" bestFit="1" customWidth="1"/>
    <col min="15" max="16384" width="9.140625" style="1" customWidth="1"/>
  </cols>
  <sheetData>
    <row r="1" spans="1:14" s="34" customFormat="1" ht="16.5" thickBot="1" thickTop="1">
      <c r="A1" s="21" t="s">
        <v>28</v>
      </c>
      <c r="B1" s="38"/>
      <c r="C1" s="25"/>
      <c r="D1" s="31" t="s">
        <v>31</v>
      </c>
      <c r="E1" s="26"/>
      <c r="F1" s="27"/>
      <c r="G1" s="28"/>
      <c r="H1" s="26"/>
      <c r="I1" s="31" t="s">
        <v>29</v>
      </c>
      <c r="J1" s="26"/>
      <c r="K1" s="27"/>
      <c r="L1" s="28"/>
      <c r="M1" s="25" t="s">
        <v>12</v>
      </c>
      <c r="N1" s="27"/>
    </row>
    <row r="2" spans="1:14" s="30" customFormat="1" ht="15.75" thickTop="1">
      <c r="A2" s="16" t="s">
        <v>0</v>
      </c>
      <c r="B2" s="40" t="s">
        <v>18</v>
      </c>
      <c r="C2" s="42" t="s">
        <v>17</v>
      </c>
      <c r="D2" s="23" t="s">
        <v>2</v>
      </c>
      <c r="E2" s="23" t="s">
        <v>3</v>
      </c>
      <c r="F2" s="24" t="s">
        <v>10</v>
      </c>
      <c r="G2" s="40" t="s">
        <v>18</v>
      </c>
      <c r="H2" s="42" t="s">
        <v>17</v>
      </c>
      <c r="I2" s="23" t="s">
        <v>2</v>
      </c>
      <c r="J2" s="23" t="s">
        <v>3</v>
      </c>
      <c r="K2" s="24" t="s">
        <v>10</v>
      </c>
      <c r="L2" s="22" t="s">
        <v>1</v>
      </c>
      <c r="M2" s="23" t="s">
        <v>2</v>
      </c>
      <c r="N2" s="24" t="s">
        <v>3</v>
      </c>
    </row>
    <row r="3" spans="1:14" s="30" customFormat="1" ht="15.75" thickBot="1">
      <c r="A3" s="6" t="s">
        <v>4</v>
      </c>
      <c r="B3" s="41" t="s">
        <v>5</v>
      </c>
      <c r="C3" s="43" t="s">
        <v>5</v>
      </c>
      <c r="D3" s="7" t="s">
        <v>6</v>
      </c>
      <c r="E3" s="7"/>
      <c r="F3" s="8" t="s">
        <v>11</v>
      </c>
      <c r="G3" s="41" t="s">
        <v>5</v>
      </c>
      <c r="H3" s="43" t="s">
        <v>5</v>
      </c>
      <c r="I3" s="7" t="s">
        <v>6</v>
      </c>
      <c r="J3" s="7"/>
      <c r="K3" s="8" t="s">
        <v>11</v>
      </c>
      <c r="L3" s="9" t="s">
        <v>7</v>
      </c>
      <c r="M3" s="10" t="s">
        <v>7</v>
      </c>
      <c r="N3" s="35" t="s">
        <v>7</v>
      </c>
    </row>
    <row r="4" spans="1:15" s="30" customFormat="1" ht="15.75" thickTop="1">
      <c r="A4" s="17" t="s">
        <v>19</v>
      </c>
      <c r="B4" s="60">
        <v>26998.5</v>
      </c>
      <c r="C4" s="61">
        <v>19438.55</v>
      </c>
      <c r="D4" s="61">
        <v>3812.73</v>
      </c>
      <c r="E4" s="4">
        <f>SUM(B4:D4)</f>
        <v>50249.780000000006</v>
      </c>
      <c r="F4" s="53">
        <f>IF(E$18=0,"0.00%",E4/E$18)</f>
        <v>0.017041437727655106</v>
      </c>
      <c r="G4" s="49">
        <v>37054.76</v>
      </c>
      <c r="H4" s="44">
        <v>14701.86</v>
      </c>
      <c r="I4" s="4">
        <v>2971.46</v>
      </c>
      <c r="J4" s="4">
        <f>SUM(G4:I4)</f>
        <v>54728.08</v>
      </c>
      <c r="K4" s="5">
        <f>IF(J$18=0,"0.00%",J4/J$18)</f>
        <v>0.019554114741861212</v>
      </c>
      <c r="L4" s="55">
        <f>IF((G4+H4)=0,"0.00%",(B4+C4)/(G4+H4)-1)</f>
        <v>-0.10278047523196066</v>
      </c>
      <c r="M4" s="56">
        <f>IF(I4=0,"0.00%",D4/I4-1)</f>
        <v>0.28311671703472374</v>
      </c>
      <c r="N4" s="57">
        <f>IF(J4=0,"0.00%",E4/J4-1)</f>
        <v>-0.0818281949595161</v>
      </c>
      <c r="O4" s="1"/>
    </row>
    <row r="5" spans="1:15" s="30" customFormat="1" ht="15">
      <c r="A5" s="18" t="s">
        <v>20</v>
      </c>
      <c r="B5" s="50">
        <v>704086.19</v>
      </c>
      <c r="C5" s="2">
        <v>0</v>
      </c>
      <c r="D5" s="2">
        <v>355254.5</v>
      </c>
      <c r="E5" s="4">
        <f aca="true" t="shared" si="0" ref="E5:E17">SUM(B5:D5)</f>
        <v>1059340.69</v>
      </c>
      <c r="F5" s="53">
        <f aca="true" t="shared" si="1" ref="F5:F17">IF(E$18=0,"0.00%",E5/E$18)</f>
        <v>0.3592590534924967</v>
      </c>
      <c r="G5" s="50">
        <v>668736.59</v>
      </c>
      <c r="H5" s="45">
        <v>0</v>
      </c>
      <c r="I5" s="2">
        <v>373749.35</v>
      </c>
      <c r="J5" s="4">
        <f aca="true" t="shared" si="2" ref="J5:J16">SUM(G5:I5)</f>
        <v>1042485.94</v>
      </c>
      <c r="K5" s="5">
        <f aca="true" t="shared" si="3" ref="K5:K17">IF(J$18=0,"0.00%",J5/J$18)</f>
        <v>0.3724758786995093</v>
      </c>
      <c r="L5" s="55">
        <f aca="true" t="shared" si="4" ref="L5:L17">IF((G5+H5)=0,"0.00%",(B5+C5)/(G5+H5)-1)</f>
        <v>0.052860274925288664</v>
      </c>
      <c r="M5" s="56">
        <f aca="true" t="shared" si="5" ref="M5:M17">IF(I5=0,"0.00%",D5/I5-1)</f>
        <v>-0.04948463455521723</v>
      </c>
      <c r="N5" s="57">
        <f aca="true" t="shared" si="6" ref="N5:N17">IF(J5=0,"0.00%",E5/J5-1)</f>
        <v>0.01616784395192905</v>
      </c>
      <c r="O5" s="1"/>
    </row>
    <row r="6" spans="1:15" s="30" customFormat="1" ht="15">
      <c r="A6" s="18" t="s">
        <v>21</v>
      </c>
      <c r="B6" s="50">
        <v>3937.96</v>
      </c>
      <c r="C6" s="2">
        <v>0</v>
      </c>
      <c r="D6" s="2">
        <v>40508.85</v>
      </c>
      <c r="E6" s="4">
        <f t="shared" si="0"/>
        <v>44446.81</v>
      </c>
      <c r="F6" s="53">
        <f t="shared" si="1"/>
        <v>0.015073449969490775</v>
      </c>
      <c r="G6" s="50">
        <v>4399.01</v>
      </c>
      <c r="H6" s="45">
        <v>0</v>
      </c>
      <c r="I6" s="2">
        <v>42165.47</v>
      </c>
      <c r="J6" s="4">
        <f t="shared" si="2"/>
        <v>46564.48</v>
      </c>
      <c r="K6" s="5">
        <f t="shared" si="3"/>
        <v>0.016637294507958287</v>
      </c>
      <c r="L6" s="55">
        <f t="shared" si="4"/>
        <v>-0.10480767263543389</v>
      </c>
      <c r="M6" s="56">
        <f t="shared" si="5"/>
        <v>-0.03928854581722918</v>
      </c>
      <c r="N6" s="57">
        <f t="shared" si="6"/>
        <v>-0.045478227180889896</v>
      </c>
      <c r="O6" s="1"/>
    </row>
    <row r="7" spans="1:15" s="30" customFormat="1" ht="15">
      <c r="A7" s="18" t="s">
        <v>15</v>
      </c>
      <c r="B7" s="50">
        <v>20917.94</v>
      </c>
      <c r="C7" s="2">
        <v>42990</v>
      </c>
      <c r="D7" s="2">
        <v>7176.62</v>
      </c>
      <c r="E7" s="4">
        <f t="shared" si="0"/>
        <v>71084.56</v>
      </c>
      <c r="F7" s="53">
        <f t="shared" si="1"/>
        <v>0.024107231964752143</v>
      </c>
      <c r="G7" s="50">
        <v>18943.04</v>
      </c>
      <c r="H7" s="45">
        <v>35535.99</v>
      </c>
      <c r="I7" s="2">
        <v>12375.84</v>
      </c>
      <c r="J7" s="4">
        <f t="shared" si="2"/>
        <v>66854.87</v>
      </c>
      <c r="K7" s="5">
        <f t="shared" si="3"/>
        <v>0.02388696623437575</v>
      </c>
      <c r="L7" s="55">
        <f t="shared" si="4"/>
        <v>0.17307411677483975</v>
      </c>
      <c r="M7" s="56">
        <f t="shared" si="5"/>
        <v>-0.4201104733092865</v>
      </c>
      <c r="N7" s="57">
        <f t="shared" si="6"/>
        <v>0.0632667448160471</v>
      </c>
      <c r="O7" s="1"/>
    </row>
    <row r="8" spans="1:15" s="30" customFormat="1" ht="15">
      <c r="A8" s="18" t="s">
        <v>16</v>
      </c>
      <c r="B8" s="50">
        <v>2054.8</v>
      </c>
      <c r="C8" s="2">
        <v>503.49</v>
      </c>
      <c r="D8" s="2">
        <v>148.34</v>
      </c>
      <c r="E8" s="4">
        <f t="shared" si="0"/>
        <v>2706.63</v>
      </c>
      <c r="F8" s="53">
        <f t="shared" si="1"/>
        <v>0.0009179118116895863</v>
      </c>
      <c r="G8" s="50">
        <v>173.2</v>
      </c>
      <c r="H8" s="45">
        <v>189</v>
      </c>
      <c r="I8" s="2">
        <v>700.29</v>
      </c>
      <c r="J8" s="4">
        <f t="shared" si="2"/>
        <v>1062.49</v>
      </c>
      <c r="K8" s="5">
        <f t="shared" si="3"/>
        <v>0.0003796232459110592</v>
      </c>
      <c r="L8" s="55">
        <f t="shared" si="4"/>
        <v>6.0631971286582</v>
      </c>
      <c r="M8" s="56">
        <f t="shared" si="5"/>
        <v>-0.7881734709905897</v>
      </c>
      <c r="N8" s="57">
        <f t="shared" si="6"/>
        <v>1.54744044649832</v>
      </c>
      <c r="O8" s="1"/>
    </row>
    <row r="9" spans="1:15" s="30" customFormat="1" ht="15">
      <c r="A9" s="18" t="s">
        <v>22</v>
      </c>
      <c r="B9" s="50">
        <v>292.91</v>
      </c>
      <c r="C9" s="2">
        <v>96</v>
      </c>
      <c r="D9" s="2">
        <v>0</v>
      </c>
      <c r="E9" s="4">
        <f t="shared" si="0"/>
        <v>388.91</v>
      </c>
      <c r="F9" s="53">
        <f t="shared" si="1"/>
        <v>0.00013189282712605603</v>
      </c>
      <c r="G9" s="50">
        <v>398.4</v>
      </c>
      <c r="H9" s="45">
        <v>0</v>
      </c>
      <c r="I9" s="2">
        <v>2.87</v>
      </c>
      <c r="J9" s="4">
        <f t="shared" si="2"/>
        <v>401.27</v>
      </c>
      <c r="K9" s="5">
        <f t="shared" si="3"/>
        <v>0.00014337209751313492</v>
      </c>
      <c r="L9" s="55">
        <f t="shared" si="4"/>
        <v>-0.023820281124497855</v>
      </c>
      <c r="M9" s="56">
        <f t="shared" si="5"/>
        <v>-1</v>
      </c>
      <c r="N9" s="57">
        <f t="shared" si="6"/>
        <v>-0.03080220300545755</v>
      </c>
      <c r="O9" s="1"/>
    </row>
    <row r="10" spans="1:15" s="30" customFormat="1" ht="15">
      <c r="A10" s="18" t="s">
        <v>13</v>
      </c>
      <c r="B10" s="50">
        <v>94581.97</v>
      </c>
      <c r="C10" s="2">
        <v>3018.75</v>
      </c>
      <c r="D10" s="2">
        <v>71112.78</v>
      </c>
      <c r="E10" s="4">
        <f t="shared" si="0"/>
        <v>168713.5</v>
      </c>
      <c r="F10" s="53">
        <f t="shared" si="1"/>
        <v>0.05721658092960286</v>
      </c>
      <c r="G10" s="50">
        <v>98036.85</v>
      </c>
      <c r="H10" s="45">
        <v>3655.95</v>
      </c>
      <c r="I10" s="2">
        <v>77261.61</v>
      </c>
      <c r="J10" s="4">
        <f t="shared" si="2"/>
        <v>178954.41</v>
      </c>
      <c r="K10" s="5">
        <f t="shared" si="3"/>
        <v>0.0639396643679456</v>
      </c>
      <c r="L10" s="55">
        <f t="shared" si="4"/>
        <v>-0.04023962365083866</v>
      </c>
      <c r="M10" s="56">
        <f t="shared" si="5"/>
        <v>-0.07958454399280579</v>
      </c>
      <c r="N10" s="57">
        <f t="shared" si="6"/>
        <v>-0.05722636284850424</v>
      </c>
      <c r="O10" s="1"/>
    </row>
    <row r="11" spans="1:15" s="30" customFormat="1" ht="15">
      <c r="A11" s="18" t="s">
        <v>27</v>
      </c>
      <c r="B11" s="50">
        <v>7789.31</v>
      </c>
      <c r="C11" s="2">
        <v>2309.51</v>
      </c>
      <c r="D11" s="2">
        <v>424.37</v>
      </c>
      <c r="E11" s="4">
        <f t="shared" si="0"/>
        <v>10523.19</v>
      </c>
      <c r="F11" s="53">
        <f t="shared" si="1"/>
        <v>0.003568777556464584</v>
      </c>
      <c r="G11" s="50">
        <v>7969.77</v>
      </c>
      <c r="H11" s="45">
        <v>2451.48</v>
      </c>
      <c r="I11" s="2">
        <v>820.56</v>
      </c>
      <c r="J11" s="4">
        <f t="shared" si="2"/>
        <v>11241.81</v>
      </c>
      <c r="K11" s="5">
        <f t="shared" si="3"/>
        <v>0.0040166518293023035</v>
      </c>
      <c r="L11" s="55">
        <f t="shared" si="4"/>
        <v>-0.030939666546719424</v>
      </c>
      <c r="M11" s="56">
        <f t="shared" si="5"/>
        <v>-0.48282879984400895</v>
      </c>
      <c r="N11" s="57">
        <f t="shared" si="6"/>
        <v>-0.06392386991062815</v>
      </c>
      <c r="O11" s="1"/>
    </row>
    <row r="12" spans="1:15" s="30" customFormat="1" ht="15">
      <c r="A12" s="18" t="s">
        <v>23</v>
      </c>
      <c r="B12" s="50">
        <v>58883.49</v>
      </c>
      <c r="C12" s="2">
        <v>105266.05</v>
      </c>
      <c r="D12" s="2">
        <v>7817.07</v>
      </c>
      <c r="E12" s="4">
        <f t="shared" si="0"/>
        <v>171966.61000000002</v>
      </c>
      <c r="F12" s="53">
        <f t="shared" si="1"/>
        <v>0.05831982300322413</v>
      </c>
      <c r="G12" s="50">
        <v>53300.54</v>
      </c>
      <c r="H12" s="45">
        <v>41890.41</v>
      </c>
      <c r="I12" s="2">
        <v>17736.96</v>
      </c>
      <c r="J12" s="4">
        <f t="shared" si="2"/>
        <v>112927.91</v>
      </c>
      <c r="K12" s="5">
        <f t="shared" si="3"/>
        <v>0.04034867127987272</v>
      </c>
      <c r="L12" s="55">
        <f t="shared" si="4"/>
        <v>0.724423802893027</v>
      </c>
      <c r="M12" s="56">
        <f t="shared" si="5"/>
        <v>-0.559277914591903</v>
      </c>
      <c r="N12" s="57">
        <f t="shared" si="6"/>
        <v>0.5227998995111129</v>
      </c>
      <c r="O12" s="1"/>
    </row>
    <row r="13" spans="1:15" s="30" customFormat="1" ht="15">
      <c r="A13" s="18" t="s">
        <v>24</v>
      </c>
      <c r="B13" s="50">
        <v>11041.98</v>
      </c>
      <c r="C13" s="2">
        <v>1028.36</v>
      </c>
      <c r="D13" s="2">
        <v>687.59</v>
      </c>
      <c r="E13" s="4">
        <f t="shared" si="0"/>
        <v>12757.93</v>
      </c>
      <c r="F13" s="53">
        <f t="shared" si="1"/>
        <v>0.0043266551540878965</v>
      </c>
      <c r="G13" s="50">
        <v>3966.47</v>
      </c>
      <c r="H13" s="45">
        <v>1306.43</v>
      </c>
      <c r="I13" s="2">
        <v>1129.72</v>
      </c>
      <c r="J13" s="4">
        <f t="shared" si="2"/>
        <v>6402.62</v>
      </c>
      <c r="K13" s="5">
        <f t="shared" si="3"/>
        <v>0.002287629424027582</v>
      </c>
      <c r="L13" s="55">
        <f t="shared" si="4"/>
        <v>1.2891274251360731</v>
      </c>
      <c r="M13" s="56">
        <f t="shared" si="5"/>
        <v>-0.39136246149488363</v>
      </c>
      <c r="N13" s="57">
        <f t="shared" si="6"/>
        <v>0.9926108374384237</v>
      </c>
      <c r="O13" s="1"/>
    </row>
    <row r="14" spans="1:15" s="30" customFormat="1" ht="15">
      <c r="A14" s="18" t="s">
        <v>25</v>
      </c>
      <c r="B14" s="50">
        <v>512283.86</v>
      </c>
      <c r="C14" s="2">
        <v>11119.6</v>
      </c>
      <c r="D14" s="2">
        <v>7190.15</v>
      </c>
      <c r="E14" s="4">
        <f t="shared" si="0"/>
        <v>530593.61</v>
      </c>
      <c r="F14" s="53">
        <f t="shared" si="1"/>
        <v>0.17994263782859782</v>
      </c>
      <c r="G14" s="50">
        <v>473860.71</v>
      </c>
      <c r="H14" s="45">
        <v>1661.45</v>
      </c>
      <c r="I14" s="2">
        <v>8570.57</v>
      </c>
      <c r="J14" s="4">
        <f t="shared" si="2"/>
        <v>484092.73000000004</v>
      </c>
      <c r="K14" s="5">
        <f t="shared" si="3"/>
        <v>0.17296431353193537</v>
      </c>
      <c r="L14" s="55">
        <f t="shared" si="4"/>
        <v>0.10069204766398254</v>
      </c>
      <c r="M14" s="56">
        <f t="shared" si="5"/>
        <v>-0.1610651333575247</v>
      </c>
      <c r="N14" s="57">
        <f t="shared" si="6"/>
        <v>0.09605779454692476</v>
      </c>
      <c r="O14" s="1"/>
    </row>
    <row r="15" spans="1:15" s="30" customFormat="1" ht="15">
      <c r="A15" s="18" t="s">
        <v>14</v>
      </c>
      <c r="B15" s="50">
        <v>5392.15</v>
      </c>
      <c r="C15" s="2">
        <v>19249.96</v>
      </c>
      <c r="D15" s="2">
        <v>2896.6</v>
      </c>
      <c r="E15" s="4">
        <f t="shared" si="0"/>
        <v>27538.71</v>
      </c>
      <c r="F15" s="53">
        <f t="shared" si="1"/>
        <v>0.009339328680940551</v>
      </c>
      <c r="G15" s="50">
        <v>5565.05</v>
      </c>
      <c r="H15" s="45">
        <v>23002.58</v>
      </c>
      <c r="I15" s="2">
        <v>4890.66</v>
      </c>
      <c r="J15" s="4">
        <f t="shared" si="2"/>
        <v>33458.29</v>
      </c>
      <c r="K15" s="5">
        <f t="shared" si="3"/>
        <v>0.011954507480007842</v>
      </c>
      <c r="L15" s="55">
        <f t="shared" si="4"/>
        <v>-0.13741146885478428</v>
      </c>
      <c r="M15" s="56">
        <f t="shared" si="5"/>
        <v>-0.4077282002838063</v>
      </c>
      <c r="N15" s="57">
        <f t="shared" si="6"/>
        <v>-0.17692416438497016</v>
      </c>
      <c r="O15" s="1"/>
    </row>
    <row r="16" spans="1:15" s="30" customFormat="1" ht="15">
      <c r="A16" s="18" t="s">
        <v>26</v>
      </c>
      <c r="B16" s="50">
        <v>392675.78</v>
      </c>
      <c r="C16" s="2">
        <v>0</v>
      </c>
      <c r="D16" s="2">
        <v>404111.8</v>
      </c>
      <c r="E16" s="4">
        <f t="shared" si="0"/>
        <v>796787.5800000001</v>
      </c>
      <c r="F16" s="53">
        <f t="shared" si="1"/>
        <v>0.2702182164128681</v>
      </c>
      <c r="G16" s="50">
        <v>388608.53</v>
      </c>
      <c r="H16" s="45">
        <v>0</v>
      </c>
      <c r="I16" s="11">
        <v>368310.63</v>
      </c>
      <c r="J16" s="4">
        <f t="shared" si="2"/>
        <v>756919.16</v>
      </c>
      <c r="K16" s="5">
        <f t="shared" si="3"/>
        <v>0.2704440591548837</v>
      </c>
      <c r="L16" s="55">
        <f t="shared" si="4"/>
        <v>0.010466188171422752</v>
      </c>
      <c r="M16" s="56">
        <f t="shared" si="5"/>
        <v>0.09720373805122051</v>
      </c>
      <c r="N16" s="57">
        <f t="shared" si="6"/>
        <v>0.052671965656147623</v>
      </c>
      <c r="O16" s="1"/>
    </row>
    <row r="17" spans="1:15" s="30" customFormat="1" ht="15.75" thickBot="1">
      <c r="A17" s="19" t="s">
        <v>9</v>
      </c>
      <c r="B17" s="52">
        <v>525.6</v>
      </c>
      <c r="C17" s="33">
        <v>728.71</v>
      </c>
      <c r="D17" s="33">
        <v>329.14</v>
      </c>
      <c r="E17" s="4">
        <f t="shared" si="0"/>
        <v>1583.4499999999998</v>
      </c>
      <c r="F17" s="53">
        <f t="shared" si="1"/>
        <v>0.0005370026410037113</v>
      </c>
      <c r="G17" s="51">
        <v>1230.75</v>
      </c>
      <c r="H17" s="45">
        <v>758.25</v>
      </c>
      <c r="I17" s="33">
        <v>718.15</v>
      </c>
      <c r="J17" s="4">
        <f>SUM(G17:I17)</f>
        <v>2707.15</v>
      </c>
      <c r="K17" s="5">
        <f t="shared" si="3"/>
        <v>0.0009672534048961627</v>
      </c>
      <c r="L17" s="55">
        <f t="shared" si="4"/>
        <v>-0.3693765711412771</v>
      </c>
      <c r="M17" s="56">
        <f t="shared" si="5"/>
        <v>-0.5416834923066212</v>
      </c>
      <c r="N17" s="57">
        <f t="shared" si="6"/>
        <v>-0.4150859760264486</v>
      </c>
      <c r="O17" s="1"/>
    </row>
    <row r="18" spans="1:251" s="30" customFormat="1" ht="16.5" thickBot="1" thickTop="1">
      <c r="A18" s="12" t="s">
        <v>8</v>
      </c>
      <c r="B18" s="13">
        <f>SUM(B4:B17)</f>
        <v>1841462.44</v>
      </c>
      <c r="C18" s="13">
        <f>SUM(C4:C17)</f>
        <v>205748.97999999998</v>
      </c>
      <c r="D18" s="13">
        <f>SUM(D4:D17)</f>
        <v>901470.5399999999</v>
      </c>
      <c r="E18" s="14">
        <f>SUM(E4:E17)</f>
        <v>2948681.96</v>
      </c>
      <c r="F18" s="54">
        <f>IF(E$18=0,"0.00%",E18/E$18)</f>
        <v>1</v>
      </c>
      <c r="G18" s="13">
        <f>SUM(G4:G17)</f>
        <v>1762243.6700000002</v>
      </c>
      <c r="H18" s="13">
        <f>SUM(H4:H17)</f>
        <v>125153.4</v>
      </c>
      <c r="I18" s="14">
        <f>SUM(I4:I17)</f>
        <v>911404.14</v>
      </c>
      <c r="J18" s="14">
        <f>SUM(J4:J17)</f>
        <v>2798801.21</v>
      </c>
      <c r="K18" s="15">
        <f>IF(J$18=0,"0.00%",J18/J$18)</f>
        <v>1</v>
      </c>
      <c r="L18" s="58">
        <f>IF(H18=0,"0.00%",(B18+C18)/(G18+H18)-1)</f>
        <v>0.08467447181106413</v>
      </c>
      <c r="M18" s="59">
        <f>IF(I18=0,"0.00%",D18/I18-1)</f>
        <v>-0.010899226330045031</v>
      </c>
      <c r="N18" s="54">
        <f>IF(J18=0,"0.00%",E18/J18-1)</f>
        <v>0.05355176690094399</v>
      </c>
      <c r="O18" s="32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</row>
    <row r="19" spans="1:15" s="30" customFormat="1" ht="15.75" thickBot="1" thickTop="1">
      <c r="A19" s="29"/>
      <c r="B19" s="29"/>
      <c r="C19" s="46"/>
      <c r="D19" s="1"/>
      <c r="E19" s="1"/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s="30" customFormat="1" ht="16.5" thickBot="1" thickTop="1">
      <c r="A20" s="21" t="s">
        <v>28</v>
      </c>
      <c r="B20" s="38"/>
      <c r="C20" s="47"/>
      <c r="D20" s="36" t="s">
        <v>32</v>
      </c>
      <c r="E20" s="26"/>
      <c r="F20" s="27"/>
      <c r="G20" s="28"/>
      <c r="H20" s="26"/>
      <c r="I20" s="37" t="s">
        <v>30</v>
      </c>
      <c r="J20" s="26"/>
      <c r="K20" s="27"/>
      <c r="L20" s="28"/>
      <c r="M20" s="25" t="s">
        <v>12</v>
      </c>
      <c r="N20" s="27"/>
      <c r="O20" s="1"/>
    </row>
    <row r="21" spans="1:15" s="30" customFormat="1" ht="15.75" thickTop="1">
      <c r="A21" s="16" t="s">
        <v>0</v>
      </c>
      <c r="B21" s="40" t="s">
        <v>18</v>
      </c>
      <c r="C21" s="42" t="s">
        <v>17</v>
      </c>
      <c r="D21" s="23" t="s">
        <v>2</v>
      </c>
      <c r="E21" s="23" t="s">
        <v>3</v>
      </c>
      <c r="F21" s="24" t="s">
        <v>10</v>
      </c>
      <c r="G21" s="40" t="s">
        <v>18</v>
      </c>
      <c r="H21" s="42" t="s">
        <v>17</v>
      </c>
      <c r="I21" s="23" t="s">
        <v>2</v>
      </c>
      <c r="J21" s="23" t="s">
        <v>3</v>
      </c>
      <c r="K21" s="24" t="s">
        <v>10</v>
      </c>
      <c r="L21" s="22" t="s">
        <v>1</v>
      </c>
      <c r="M21" s="23" t="s">
        <v>2</v>
      </c>
      <c r="N21" s="24" t="s">
        <v>3</v>
      </c>
      <c r="O21" s="1"/>
    </row>
    <row r="22" spans="1:15" s="30" customFormat="1" ht="15.75" thickBot="1">
      <c r="A22" s="6" t="s">
        <v>4</v>
      </c>
      <c r="B22" s="41" t="s">
        <v>5</v>
      </c>
      <c r="C22" s="43" t="s">
        <v>5</v>
      </c>
      <c r="D22" s="7" t="s">
        <v>6</v>
      </c>
      <c r="E22" s="7"/>
      <c r="F22" s="8" t="s">
        <v>11</v>
      </c>
      <c r="G22" s="41" t="s">
        <v>5</v>
      </c>
      <c r="H22" s="43" t="s">
        <v>5</v>
      </c>
      <c r="I22" s="7" t="s">
        <v>6</v>
      </c>
      <c r="J22" s="7"/>
      <c r="K22" s="8" t="s">
        <v>11</v>
      </c>
      <c r="L22" s="9" t="s">
        <v>7</v>
      </c>
      <c r="M22" s="10" t="s">
        <v>7</v>
      </c>
      <c r="N22" s="35" t="s">
        <v>7</v>
      </c>
      <c r="O22" s="1"/>
    </row>
    <row r="23" spans="1:15" s="30" customFormat="1" ht="15.75" thickTop="1">
      <c r="A23" s="17" t="s">
        <v>19</v>
      </c>
      <c r="B23" s="49">
        <v>180358.15</v>
      </c>
      <c r="C23" s="44">
        <v>93976.91</v>
      </c>
      <c r="D23" s="4">
        <v>22089.68</v>
      </c>
      <c r="E23" s="4">
        <f aca="true" t="shared" si="7" ref="E23:E36">SUM(B23:D23)</f>
        <v>296424.74</v>
      </c>
      <c r="F23" s="53">
        <f>IF(E$37=0,"0.00%",E23/E$37)</f>
        <v>0.018436908501372043</v>
      </c>
      <c r="G23" s="49">
        <v>166286.35</v>
      </c>
      <c r="H23" s="44">
        <v>81326.37</v>
      </c>
      <c r="I23" s="4">
        <v>11226.2</v>
      </c>
      <c r="J23" s="4">
        <f>SUM(G23:I23)</f>
        <v>258838.92</v>
      </c>
      <c r="K23" s="5">
        <f>IF(J$37=0,"0.00%",J23/J$37)</f>
        <v>0.016834286023768505</v>
      </c>
      <c r="L23" s="55">
        <f>IF((G23+H23)=0,"0.00",(B23+C23)/(G23+H23)-1)</f>
        <v>0.10791990007621588</v>
      </c>
      <c r="M23" s="56">
        <f>IF(I23=0,"0.00%",D23/I23-1)</f>
        <v>0.9676898683436959</v>
      </c>
      <c r="N23" s="57">
        <f>IF(J23=0,"0.00%",E23/J23-1)</f>
        <v>0.14520930623570827</v>
      </c>
      <c r="O23" s="1"/>
    </row>
    <row r="24" spans="1:15" s="30" customFormat="1" ht="15">
      <c r="A24" s="18" t="s">
        <v>20</v>
      </c>
      <c r="B24" s="50">
        <v>3817484.78</v>
      </c>
      <c r="C24" s="45">
        <v>0</v>
      </c>
      <c r="D24" s="2">
        <v>1850331.27</v>
      </c>
      <c r="E24" s="4">
        <f t="shared" si="7"/>
        <v>5667816.05</v>
      </c>
      <c r="F24" s="53">
        <f aca="true" t="shared" si="8" ref="F24:F36">IF(E$37=0,"0.00%",E24/E$37)</f>
        <v>0.3525245764454678</v>
      </c>
      <c r="G24" s="50">
        <v>3743127.29</v>
      </c>
      <c r="H24" s="45">
        <v>0</v>
      </c>
      <c r="I24" s="2">
        <v>2006871.74</v>
      </c>
      <c r="J24" s="4">
        <f aca="true" t="shared" si="9" ref="J24:J36">SUM(G24:I24)</f>
        <v>5749999.03</v>
      </c>
      <c r="K24" s="5">
        <f aca="true" t="shared" si="10" ref="K24:K36">IF(J$37=0,"0.00%",J24/J$37)</f>
        <v>0.37396666740616696</v>
      </c>
      <c r="L24" s="55">
        <f aca="true" t="shared" si="11" ref="L24:L36">IF((G24+H24)=0,"0.00",(B24+C24)/(G24+H24)-1)</f>
        <v>0.019865071166201176</v>
      </c>
      <c r="M24" s="56">
        <f aca="true" t="shared" si="12" ref="M24:M36">IF(I24=0,"0.00%",D24/I24-1)</f>
        <v>-0.07800222947979718</v>
      </c>
      <c r="N24" s="57">
        <f aca="true" t="shared" si="13" ref="N24:N36">IF(J24=0,"0.00%",E24/J24-1)</f>
        <v>-0.014292694585028576</v>
      </c>
      <c r="O24" s="1"/>
    </row>
    <row r="25" spans="1:15" s="30" customFormat="1" ht="15">
      <c r="A25" s="18" t="s">
        <v>21</v>
      </c>
      <c r="B25" s="50">
        <v>16110.57</v>
      </c>
      <c r="C25" s="45">
        <v>0</v>
      </c>
      <c r="D25" s="2">
        <v>187197</v>
      </c>
      <c r="E25" s="4">
        <f t="shared" si="7"/>
        <v>203307.57</v>
      </c>
      <c r="F25" s="53">
        <f t="shared" si="8"/>
        <v>0.012645243665310434</v>
      </c>
      <c r="G25" s="50">
        <v>20521.59</v>
      </c>
      <c r="H25" s="45">
        <v>0</v>
      </c>
      <c r="I25" s="2">
        <v>198034.09</v>
      </c>
      <c r="J25" s="4">
        <f t="shared" si="9"/>
        <v>218555.68</v>
      </c>
      <c r="K25" s="5">
        <f t="shared" si="10"/>
        <v>0.014214357057428694</v>
      </c>
      <c r="L25" s="55">
        <f t="shared" si="11"/>
        <v>-0.2149453331832475</v>
      </c>
      <c r="M25" s="56">
        <f t="shared" si="12"/>
        <v>-0.05472335596361211</v>
      </c>
      <c r="N25" s="57">
        <f t="shared" si="13"/>
        <v>-0.06976762168798356</v>
      </c>
      <c r="O25" s="1"/>
    </row>
    <row r="26" spans="1:15" s="30" customFormat="1" ht="15">
      <c r="A26" s="18" t="s">
        <v>15</v>
      </c>
      <c r="B26" s="50">
        <v>101283.57</v>
      </c>
      <c r="C26" s="45">
        <v>205666.09</v>
      </c>
      <c r="D26" s="2">
        <v>35057</v>
      </c>
      <c r="E26" s="4">
        <f t="shared" si="7"/>
        <v>342006.66000000003</v>
      </c>
      <c r="F26" s="53">
        <f t="shared" si="8"/>
        <v>0.021271994696798448</v>
      </c>
      <c r="G26" s="50">
        <v>183922.49</v>
      </c>
      <c r="H26" s="45">
        <v>167000.38</v>
      </c>
      <c r="I26" s="2">
        <v>67947.59</v>
      </c>
      <c r="J26" s="4">
        <f t="shared" si="9"/>
        <v>418870.45999999996</v>
      </c>
      <c r="K26" s="5">
        <f t="shared" si="10"/>
        <v>0.02724236807411916</v>
      </c>
      <c r="L26" s="55">
        <f t="shared" si="11"/>
        <v>-0.12530733605364608</v>
      </c>
      <c r="M26" s="56">
        <f t="shared" si="12"/>
        <v>-0.484058227819412</v>
      </c>
      <c r="N26" s="57">
        <f t="shared" si="13"/>
        <v>-0.18350255589759168</v>
      </c>
      <c r="O26" s="1"/>
    </row>
    <row r="27" spans="1:15" s="30" customFormat="1" ht="15">
      <c r="A27" s="18" t="s">
        <v>16</v>
      </c>
      <c r="B27" s="50">
        <v>5429.95</v>
      </c>
      <c r="C27" s="45">
        <v>1413.84</v>
      </c>
      <c r="D27" s="2">
        <v>2016.64</v>
      </c>
      <c r="E27" s="4">
        <f t="shared" si="7"/>
        <v>8860.43</v>
      </c>
      <c r="F27" s="53">
        <f t="shared" si="8"/>
        <v>0.0005510975136313248</v>
      </c>
      <c r="G27" s="50">
        <v>977.64</v>
      </c>
      <c r="H27" s="45">
        <v>1235.5</v>
      </c>
      <c r="I27" s="2">
        <v>2971.67</v>
      </c>
      <c r="J27" s="4">
        <f t="shared" si="9"/>
        <v>5184.8099999999995</v>
      </c>
      <c r="K27" s="5">
        <f t="shared" si="10"/>
        <v>0.00033720807720452226</v>
      </c>
      <c r="L27" s="55">
        <f t="shared" si="11"/>
        <v>2.092343909558365</v>
      </c>
      <c r="M27" s="56">
        <f t="shared" si="12"/>
        <v>-0.3213782149431128</v>
      </c>
      <c r="N27" s="57">
        <f t="shared" si="13"/>
        <v>0.7089208669170135</v>
      </c>
      <c r="O27" s="1"/>
    </row>
    <row r="28" spans="1:15" s="30" customFormat="1" ht="15">
      <c r="A28" s="18" t="s">
        <v>22</v>
      </c>
      <c r="B28" s="50">
        <v>1157.65</v>
      </c>
      <c r="C28" s="45">
        <v>397.95</v>
      </c>
      <c r="D28" s="2">
        <v>2.87</v>
      </c>
      <c r="E28" s="4">
        <f t="shared" si="7"/>
        <v>1558.47</v>
      </c>
      <c r="F28" s="53">
        <f t="shared" si="8"/>
        <v>9.693309941718526E-05</v>
      </c>
      <c r="G28" s="50">
        <v>1604.16</v>
      </c>
      <c r="H28" s="45">
        <v>839.75</v>
      </c>
      <c r="I28" s="2">
        <v>20.96</v>
      </c>
      <c r="J28" s="4">
        <f t="shared" si="9"/>
        <v>2464.87</v>
      </c>
      <c r="K28" s="5">
        <f t="shared" si="10"/>
        <v>0.00016030945651993242</v>
      </c>
      <c r="L28" s="55">
        <f t="shared" si="11"/>
        <v>-0.3634790151846835</v>
      </c>
      <c r="M28" s="56">
        <f t="shared" si="12"/>
        <v>-0.8630725190839694</v>
      </c>
      <c r="N28" s="57">
        <f t="shared" si="13"/>
        <v>-0.36772730407688836</v>
      </c>
      <c r="O28" s="1"/>
    </row>
    <row r="29" spans="1:15" s="30" customFormat="1" ht="15">
      <c r="A29" s="18" t="s">
        <v>13</v>
      </c>
      <c r="B29" s="50">
        <v>463698.55</v>
      </c>
      <c r="C29" s="45">
        <v>12582.97</v>
      </c>
      <c r="D29" s="2">
        <v>319948.8</v>
      </c>
      <c r="E29" s="4">
        <f t="shared" si="7"/>
        <v>796230.32</v>
      </c>
      <c r="F29" s="53">
        <f t="shared" si="8"/>
        <v>0.04952361788647662</v>
      </c>
      <c r="G29" s="50">
        <v>456632.02</v>
      </c>
      <c r="H29" s="45">
        <v>13920.75</v>
      </c>
      <c r="I29" s="2">
        <v>352032.48</v>
      </c>
      <c r="J29" s="4">
        <f t="shared" si="9"/>
        <v>822585.25</v>
      </c>
      <c r="K29" s="5">
        <f t="shared" si="10"/>
        <v>0.053499046346790195</v>
      </c>
      <c r="L29" s="55">
        <f t="shared" si="11"/>
        <v>0.012174511266823451</v>
      </c>
      <c r="M29" s="56">
        <f t="shared" si="12"/>
        <v>-0.09113840859229805</v>
      </c>
      <c r="N29" s="57">
        <f t="shared" si="13"/>
        <v>-0.032039147310263694</v>
      </c>
      <c r="O29" s="1"/>
    </row>
    <row r="30" spans="1:15" s="30" customFormat="1" ht="15">
      <c r="A30" s="18" t="s">
        <v>27</v>
      </c>
      <c r="B30" s="50">
        <v>39408.95</v>
      </c>
      <c r="C30" s="45">
        <v>11071.55</v>
      </c>
      <c r="D30" s="2">
        <v>2011.64</v>
      </c>
      <c r="E30" s="4">
        <f t="shared" si="7"/>
        <v>52492.14</v>
      </c>
      <c r="F30" s="53">
        <f t="shared" si="8"/>
        <v>0.003264885320372421</v>
      </c>
      <c r="G30" s="50">
        <v>48807.13</v>
      </c>
      <c r="H30" s="45">
        <v>12583.89</v>
      </c>
      <c r="I30" s="2">
        <v>6999.5</v>
      </c>
      <c r="J30" s="4">
        <f t="shared" si="9"/>
        <v>68390.51999999999</v>
      </c>
      <c r="K30" s="5">
        <f t="shared" si="10"/>
        <v>0.004447961593234357</v>
      </c>
      <c r="L30" s="55">
        <f t="shared" si="11"/>
        <v>-0.17772175800304335</v>
      </c>
      <c r="M30" s="56">
        <f t="shared" si="12"/>
        <v>-0.712602328737767</v>
      </c>
      <c r="N30" s="57">
        <f t="shared" si="13"/>
        <v>-0.23246467492863032</v>
      </c>
      <c r="O30" s="1"/>
    </row>
    <row r="31" spans="1:15" s="30" customFormat="1" ht="15">
      <c r="A31" s="18" t="s">
        <v>23</v>
      </c>
      <c r="B31" s="50">
        <v>283496.11</v>
      </c>
      <c r="C31" s="45">
        <v>673383.03</v>
      </c>
      <c r="D31" s="2">
        <v>46153.87</v>
      </c>
      <c r="E31" s="4">
        <f t="shared" si="7"/>
        <v>1003033.01</v>
      </c>
      <c r="F31" s="53">
        <f t="shared" si="8"/>
        <v>0.06238624964038356</v>
      </c>
      <c r="G31" s="50">
        <v>283207.38</v>
      </c>
      <c r="H31" s="45">
        <v>488045.97</v>
      </c>
      <c r="I31" s="2">
        <v>80058.98</v>
      </c>
      <c r="J31" s="4">
        <f t="shared" si="9"/>
        <v>851312.33</v>
      </c>
      <c r="K31" s="5">
        <f t="shared" si="10"/>
        <v>0.055367389335347246</v>
      </c>
      <c r="L31" s="55">
        <f t="shared" si="11"/>
        <v>0.2406806920190363</v>
      </c>
      <c r="M31" s="56">
        <f t="shared" si="12"/>
        <v>-0.42350164840970983</v>
      </c>
      <c r="N31" s="57">
        <f t="shared" si="13"/>
        <v>0.17821976101297632</v>
      </c>
      <c r="O31" s="1"/>
    </row>
    <row r="32" spans="1:15" s="30" customFormat="1" ht="15">
      <c r="A32" s="18" t="s">
        <v>24</v>
      </c>
      <c r="B32" s="50">
        <v>40995.55</v>
      </c>
      <c r="C32" s="45">
        <v>6493.39</v>
      </c>
      <c r="D32" s="2">
        <v>2970.73</v>
      </c>
      <c r="E32" s="4">
        <f t="shared" si="7"/>
        <v>50459.670000000006</v>
      </c>
      <c r="F32" s="53">
        <f t="shared" si="8"/>
        <v>0.0031384705568078698</v>
      </c>
      <c r="G32" s="50">
        <v>17694.34</v>
      </c>
      <c r="H32" s="45">
        <v>7825.62</v>
      </c>
      <c r="I32" s="2">
        <v>6148.84</v>
      </c>
      <c r="J32" s="4">
        <f t="shared" si="9"/>
        <v>31668.8</v>
      </c>
      <c r="K32" s="5">
        <f t="shared" si="10"/>
        <v>0.002059665668630977</v>
      </c>
      <c r="L32" s="55">
        <f t="shared" si="11"/>
        <v>0.8608547975780527</v>
      </c>
      <c r="M32" s="56">
        <f t="shared" si="12"/>
        <v>-0.5168633433297988</v>
      </c>
      <c r="N32" s="57">
        <f t="shared" si="13"/>
        <v>0.593355921285303</v>
      </c>
      <c r="O32" s="1"/>
    </row>
    <row r="33" spans="1:15" s="30" customFormat="1" ht="15">
      <c r="A33" s="18" t="s">
        <v>25</v>
      </c>
      <c r="B33" s="50">
        <v>2850995.19</v>
      </c>
      <c r="C33" s="45">
        <v>60296.45</v>
      </c>
      <c r="D33" s="2">
        <v>43201.48</v>
      </c>
      <c r="E33" s="4">
        <f t="shared" si="7"/>
        <v>2954493.12</v>
      </c>
      <c r="F33" s="53">
        <f t="shared" si="8"/>
        <v>0.18376239217203402</v>
      </c>
      <c r="G33" s="50">
        <v>2502241.43</v>
      </c>
      <c r="H33" s="45">
        <v>8297.14</v>
      </c>
      <c r="I33" s="2">
        <v>43529.03</v>
      </c>
      <c r="J33" s="4">
        <f t="shared" si="9"/>
        <v>2554067.6</v>
      </c>
      <c r="K33" s="5">
        <f t="shared" si="10"/>
        <v>0.1661106625790278</v>
      </c>
      <c r="L33" s="55">
        <f t="shared" si="11"/>
        <v>0.1596283262837901</v>
      </c>
      <c r="M33" s="56">
        <f t="shared" si="12"/>
        <v>-0.007524863292382</v>
      </c>
      <c r="N33" s="57">
        <f t="shared" si="13"/>
        <v>0.15677953081586415</v>
      </c>
      <c r="O33" s="1"/>
    </row>
    <row r="34" spans="1:15" s="30" customFormat="1" ht="15">
      <c r="A34" s="18" t="s">
        <v>14</v>
      </c>
      <c r="B34" s="50">
        <v>26253.77</v>
      </c>
      <c r="C34" s="45">
        <v>94479.14</v>
      </c>
      <c r="D34" s="2">
        <v>16336.73</v>
      </c>
      <c r="E34" s="4">
        <f t="shared" si="7"/>
        <v>137069.64</v>
      </c>
      <c r="F34" s="53">
        <f t="shared" si="8"/>
        <v>0.008525403146161167</v>
      </c>
      <c r="G34" s="50">
        <v>57888.63</v>
      </c>
      <c r="H34" s="45">
        <v>114535.27</v>
      </c>
      <c r="I34" s="2">
        <v>39514.68</v>
      </c>
      <c r="J34" s="4">
        <f t="shared" si="9"/>
        <v>211938.58</v>
      </c>
      <c r="K34" s="5">
        <f t="shared" si="10"/>
        <v>0.013783996143977663</v>
      </c>
      <c r="L34" s="55">
        <f t="shared" si="11"/>
        <v>-0.2997901683003342</v>
      </c>
      <c r="M34" s="56">
        <f t="shared" si="12"/>
        <v>-0.5865655498159166</v>
      </c>
      <c r="N34" s="57">
        <f t="shared" si="13"/>
        <v>-0.3532577221193045</v>
      </c>
      <c r="O34" s="1"/>
    </row>
    <row r="35" spans="1:15" s="30" customFormat="1" ht="15">
      <c r="A35" s="18" t="s">
        <v>26</v>
      </c>
      <c r="B35" s="50">
        <v>2244356.44</v>
      </c>
      <c r="C35" s="45">
        <v>0</v>
      </c>
      <c r="D35" s="11">
        <v>2311102.82</v>
      </c>
      <c r="E35" s="4">
        <f t="shared" si="7"/>
        <v>4555459.26</v>
      </c>
      <c r="F35" s="53">
        <f t="shared" si="8"/>
        <v>0.28333864966314215</v>
      </c>
      <c r="G35" s="50">
        <v>2146892.19</v>
      </c>
      <c r="H35" s="45">
        <v>0</v>
      </c>
      <c r="I35" s="11">
        <v>2021074.18</v>
      </c>
      <c r="J35" s="4">
        <f t="shared" si="9"/>
        <v>4167966.37</v>
      </c>
      <c r="K35" s="5">
        <f t="shared" si="10"/>
        <v>0.2710749141204427</v>
      </c>
      <c r="L35" s="55">
        <f t="shared" si="11"/>
        <v>0.04539783155110366</v>
      </c>
      <c r="M35" s="56">
        <f t="shared" si="12"/>
        <v>0.14350222414894231</v>
      </c>
      <c r="N35" s="57">
        <f t="shared" si="13"/>
        <v>0.09296929379974816</v>
      </c>
      <c r="O35" s="1"/>
    </row>
    <row r="36" spans="1:15" s="30" customFormat="1" ht="15.75" thickBot="1">
      <c r="A36" s="19" t="s">
        <v>9</v>
      </c>
      <c r="B36" s="50">
        <v>2649.21</v>
      </c>
      <c r="C36" s="45">
        <v>3275.1</v>
      </c>
      <c r="D36" s="33">
        <v>2654.44</v>
      </c>
      <c r="E36" s="4">
        <f t="shared" si="7"/>
        <v>8578.75</v>
      </c>
      <c r="F36" s="53">
        <f t="shared" si="8"/>
        <v>0.0005335776926249322</v>
      </c>
      <c r="G36" s="52">
        <v>7428.53</v>
      </c>
      <c r="H36" s="45">
        <v>2902.39</v>
      </c>
      <c r="I36" s="33">
        <v>3525.17</v>
      </c>
      <c r="J36" s="4">
        <f t="shared" si="9"/>
        <v>13856.09</v>
      </c>
      <c r="K36" s="5">
        <f t="shared" si="10"/>
        <v>0.0009011681173413895</v>
      </c>
      <c r="L36" s="55">
        <f t="shared" si="11"/>
        <v>-0.4265457481037508</v>
      </c>
      <c r="M36" s="56">
        <f t="shared" si="12"/>
        <v>-0.24700369060215532</v>
      </c>
      <c r="N36" s="57">
        <f t="shared" si="13"/>
        <v>-0.38086790718016406</v>
      </c>
      <c r="O36" s="1"/>
    </row>
    <row r="37" spans="1:15" s="30" customFormat="1" ht="16.5" thickBot="1" thickTop="1">
      <c r="A37" s="12" t="s">
        <v>8</v>
      </c>
      <c r="B37" s="13">
        <f>SUM(B23:B36)</f>
        <v>10073678.44</v>
      </c>
      <c r="C37" s="13">
        <f>SUM(C23:C36)</f>
        <v>1163036.4200000002</v>
      </c>
      <c r="D37" s="13">
        <f>SUM(D23:D36)</f>
        <v>4841074.97</v>
      </c>
      <c r="E37" s="14">
        <f>SUM(E23:E36)</f>
        <v>16077789.83</v>
      </c>
      <c r="F37" s="54">
        <f>IF(E$37=0,"0.00%",E37/E$37)</f>
        <v>1</v>
      </c>
      <c r="G37" s="13">
        <f>SUM(G23:G36)</f>
        <v>9637231.17</v>
      </c>
      <c r="H37" s="13">
        <f>SUM(H23:H36)</f>
        <v>898513.03</v>
      </c>
      <c r="I37" s="14">
        <f>SUM(I23:I36)</f>
        <v>4839955.109999999</v>
      </c>
      <c r="J37" s="14">
        <f>SUM(J23:J36)</f>
        <v>15375699.309999999</v>
      </c>
      <c r="K37" s="15">
        <f>IF(J$37=0,"0.00%",J37/J$37)</f>
        <v>1</v>
      </c>
      <c r="L37" s="58">
        <f>IF(H37=0,"0.00%",(B37+C37)/(G37+H37)-1)</f>
        <v>0.06653261949924727</v>
      </c>
      <c r="M37" s="59">
        <f>IF(I37=0,"0.00%",D37/I37-1)</f>
        <v>0.00023137817904261837</v>
      </c>
      <c r="N37" s="54">
        <f>IF(J37=0,"0.00%",E37/J37-1)</f>
        <v>0.0456623471781461</v>
      </c>
      <c r="O37" s="32"/>
    </row>
    <row r="38" spans="3:15" s="30" customFormat="1" ht="15" thickTop="1">
      <c r="C38" s="4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" ht="14.25">
      <c r="A39" s="30"/>
      <c r="C39" s="48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  <row r="53" ht="14.25">
      <c r="A53" s="30"/>
    </row>
    <row r="54" ht="14.25">
      <c r="A54" s="30"/>
    </row>
    <row r="55" ht="14.25">
      <c r="A55" s="30"/>
    </row>
    <row r="56" ht="14.25">
      <c r="A56" s="30"/>
    </row>
    <row r="57" ht="14.25">
      <c r="A57" s="30"/>
    </row>
    <row r="58" ht="14.25">
      <c r="A58" s="30"/>
    </row>
    <row r="59" ht="14.25">
      <c r="A59" s="30"/>
    </row>
  </sheetData>
  <printOptions/>
  <pageMargins left="0.75" right="0.75" top="1" bottom="1" header="0.5" footer="0.5"/>
  <pageSetup fitToHeight="1" fitToWidth="1" horizontalDpi="600" verticalDpi="600" orientation="landscape" paperSize="5" scale="69" r:id="rId1"/>
  <headerFooter alignWithMargins="0">
    <oddHeader xml:space="preserve">&amp;C&amp;"Arial,Bold"&amp;14Pacific Land Border Sales Jan - Aug 10-11 </oddHeader>
    <oddFooter>&amp;LStatistics and Reference Materials/Pacific Land Border (Aug 10-11)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aboucher</cp:lastModifiedBy>
  <cp:lastPrinted>2008-05-21T20:34:09Z</cp:lastPrinted>
  <dcterms:created xsi:type="dcterms:W3CDTF">2006-01-31T19:56:50Z</dcterms:created>
  <dcterms:modified xsi:type="dcterms:W3CDTF">2011-09-29T15:37:55Z</dcterms:modified>
  <cp:category/>
  <cp:version/>
  <cp:contentType/>
  <cp:contentStatus/>
</cp:coreProperties>
</file>