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<sst xmlns="http://schemas.openxmlformats.org/spreadsheetml/2006/main" count="90" uniqueCount="33">
  <si>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</si>
  <si>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</si>
  <si>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</si>
  <si>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</si>
  <si>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</si>
  <si>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</si>
  <si>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</si>
  <si>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</si>
  <si>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</si>
  <si>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</si>
  <si>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</si>
  <si>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</si>
  <si>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</si>
  <si>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</si>
  <si>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</si>
  <si>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</si>
  <si>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</si>
  <si>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</si>
  <si>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</si>
  <si>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</si>
  <si>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</si>
  <si>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</si>
  <si>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</si>
  <si>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</si>
  <si>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</si>
  <si>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</si>
  <si>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</si>
  <si>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</si>
  <si>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</si>
  <si>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Sep 15</t>
  </si>
  <si>
    <t>Jan - Sep 15</t>
  </si>
  <si>
    <t>Sep 16</t>
  </si>
  <si>
    <t>Jan - Sep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</si>
</sst>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6">
      <selection activeCell="C37" sqref="C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9">
        <v>29776.82</v>
      </c>
      <c r="C4" s="60">
        <v>9012.52</v>
      </c>
      <c r="D4" s="60">
        <v>846.84</v>
      </c>
      <c r="E4" s="4">
        <f>SUM(B4:D4)</f>
        <v>39636.17999999999</v>
      </c>
      <c r="F4" s="52">
        <f>IF(E$18=0,"0.00%",E4/E$18)</f>
        <v>0.017160492491428914</v>
      </c>
      <c r="G4" s="59">
        <v>25040.08</v>
      </c>
      <c r="H4" s="60">
        <v>10495.83</v>
      </c>
      <c r="I4" s="60">
        <v>345.05</v>
      </c>
      <c r="J4" s="4">
        <f>SUM(G4:I4)</f>
        <v>35880.96000000001</v>
      </c>
      <c r="K4" s="5">
        <f>IF(J$18=0,"0.00%",J4/J$18)</f>
        <v>0.016658009499862497</v>
      </c>
      <c r="L4" s="54">
        <f>IF((G4+H4)=0,"0.00%",(B4+C4)/(G4+H4)-1)</f>
        <v>0.09155330481194923</v>
      </c>
      <c r="M4" s="55">
        <f>IF(I4=0,"0.00%",D4/I4-1)</f>
        <v>1.4542530068106072</v>
      </c>
      <c r="N4" s="56">
        <f>IF(J4=0,"0.00%",E4/J4-1)</f>
        <v>0.10465773491010233</v>
      </c>
      <c r="O4" s="1"/>
    </row>
    <row r="5" spans="1:15" s="30" customFormat="1" ht="15">
      <c r="A5" s="18" t="s">
        <v>20</v>
      </c>
      <c r="B5" s="50">
        <v>713663.24</v>
      </c>
      <c r="C5" s="2">
        <v>0</v>
      </c>
      <c r="D5" s="2">
        <v>262505.14</v>
      </c>
      <c r="E5" s="4">
        <f aca="true" t="shared" si="0" ref="E5:E17">SUM(B5:D5)</f>
        <v>976168.38</v>
      </c>
      <c r="F5" s="52">
        <f aca="true" t="shared" si="1" ref="F5:F17">IF(E$18=0,"0.00%",E5/E$18)</f>
        <v>0.4226323060234445</v>
      </c>
      <c r="G5" s="50">
        <v>614998.45</v>
      </c>
      <c r="H5" s="2">
        <v>0</v>
      </c>
      <c r="I5" s="2">
        <v>234466.09</v>
      </c>
      <c r="J5" s="4">
        <f aca="true" t="shared" si="2" ref="J5:J16">SUM(G5:I5)</f>
        <v>849464.5399999999</v>
      </c>
      <c r="K5" s="5">
        <f aca="true" t="shared" si="3" ref="K5:K17">IF(J$18=0,"0.00%",J5/J$18)</f>
        <v>0.39437039524907697</v>
      </c>
      <c r="L5" s="54">
        <f aca="true" t="shared" si="4" ref="L5:L17">IF((G5+H5)=0,"0.00%",(B5+C5)/(G5+H5)-1)</f>
        <v>0.16043095718371325</v>
      </c>
      <c r="M5" s="55">
        <f aca="true" t="shared" si="5" ref="M5:M17">IF(I5=0,"0.00%",D5/I5-1)</f>
        <v>0.11958680250948017</v>
      </c>
      <c r="N5" s="56">
        <f aca="true" t="shared" si="6" ref="N5:N17">IF(J5=0,"0.00%",E5/J5-1)</f>
        <v>0.1491573032583562</v>
      </c>
      <c r="O5" s="1"/>
    </row>
    <row r="6" spans="1:15" s="30" customFormat="1" ht="15">
      <c r="A6" s="18" t="s">
        <v>21</v>
      </c>
      <c r="B6" s="50">
        <v>784.5</v>
      </c>
      <c r="C6" s="2">
        <v>0</v>
      </c>
      <c r="D6" s="2">
        <v>51436.97</v>
      </c>
      <c r="E6" s="4">
        <f t="shared" si="0"/>
        <v>52221.47</v>
      </c>
      <c r="F6" s="52">
        <f t="shared" si="1"/>
        <v>0.022609296451534443</v>
      </c>
      <c r="G6" s="50">
        <v>1398.4</v>
      </c>
      <c r="H6" s="2">
        <v>0</v>
      </c>
      <c r="I6" s="2">
        <v>38107.36</v>
      </c>
      <c r="J6" s="4">
        <f t="shared" si="2"/>
        <v>39505.76</v>
      </c>
      <c r="K6" s="5">
        <f t="shared" si="3"/>
        <v>0.018340850561949507</v>
      </c>
      <c r="L6" s="54">
        <f t="shared" si="4"/>
        <v>-0.4390017162471396</v>
      </c>
      <c r="M6" s="55">
        <f t="shared" si="5"/>
        <v>0.3497909590168409</v>
      </c>
      <c r="N6" s="56">
        <f t="shared" si="6"/>
        <v>0.3218697729141269</v>
      </c>
      <c r="O6" s="1"/>
    </row>
    <row r="7" spans="1:15" s="30" customFormat="1" ht="15">
      <c r="A7" s="18" t="s">
        <v>15</v>
      </c>
      <c r="B7" s="50">
        <v>13359.56</v>
      </c>
      <c r="C7" s="2">
        <v>32859.39</v>
      </c>
      <c r="D7" s="2">
        <v>5122.09</v>
      </c>
      <c r="E7" s="4">
        <f t="shared" si="0"/>
        <v>51341.03999999999</v>
      </c>
      <c r="F7" s="52">
        <f t="shared" si="1"/>
        <v>0.022228114097326016</v>
      </c>
      <c r="G7" s="50">
        <v>7543.17</v>
      </c>
      <c r="H7" s="2">
        <v>33182.42</v>
      </c>
      <c r="I7" s="2">
        <v>3977.59</v>
      </c>
      <c r="J7" s="4">
        <f t="shared" si="2"/>
        <v>44703.17999999999</v>
      </c>
      <c r="K7" s="5">
        <f t="shared" si="3"/>
        <v>0.02075379246023693</v>
      </c>
      <c r="L7" s="54">
        <f t="shared" si="4"/>
        <v>0.13488718027166713</v>
      </c>
      <c r="M7" s="55">
        <f t="shared" si="5"/>
        <v>0.28773704680472356</v>
      </c>
      <c r="N7" s="56">
        <f t="shared" si="6"/>
        <v>0.1484874230423876</v>
      </c>
      <c r="O7" s="1"/>
    </row>
    <row r="8" spans="1:15" s="30" customFormat="1" ht="15">
      <c r="A8" s="18" t="s">
        <v>16</v>
      </c>
      <c r="B8" s="50">
        <v>9.95</v>
      </c>
      <c r="C8" s="2">
        <v>0</v>
      </c>
      <c r="D8" s="2">
        <v>77.35</v>
      </c>
      <c r="E8" s="4">
        <f t="shared" si="0"/>
        <v>87.3</v>
      </c>
      <c r="F8" s="52">
        <f t="shared" si="1"/>
        <v>3.7796553414121755E-05</v>
      </c>
      <c r="G8" s="50">
        <v>19.8</v>
      </c>
      <c r="H8" s="2">
        <v>48</v>
      </c>
      <c r="I8" s="2">
        <v>13.95</v>
      </c>
      <c r="J8" s="4">
        <f t="shared" si="2"/>
        <v>81.75</v>
      </c>
      <c r="K8" s="5">
        <f t="shared" si="3"/>
        <v>3.795306136217534E-05</v>
      </c>
      <c r="L8" s="54">
        <f t="shared" si="4"/>
        <v>-0.8532448377581121</v>
      </c>
      <c r="M8" s="55">
        <f t="shared" si="5"/>
        <v>4.544802867383512</v>
      </c>
      <c r="N8" s="56">
        <f t="shared" si="6"/>
        <v>0.06788990825688068</v>
      </c>
      <c r="O8" s="1"/>
    </row>
    <row r="9" spans="1:15" s="30" customFormat="1" ht="15">
      <c r="A9" s="18" t="s">
        <v>22</v>
      </c>
      <c r="B9" s="50">
        <v>399.39</v>
      </c>
      <c r="C9" s="2">
        <v>170.65</v>
      </c>
      <c r="D9" s="2">
        <v>0</v>
      </c>
      <c r="E9" s="4">
        <f t="shared" si="0"/>
        <v>570.04</v>
      </c>
      <c r="F9" s="52">
        <f t="shared" si="1"/>
        <v>0.0002467989382380981</v>
      </c>
      <c r="G9" s="50">
        <v>477.48</v>
      </c>
      <c r="H9" s="2">
        <v>259.56</v>
      </c>
      <c r="I9" s="2">
        <v>0</v>
      </c>
      <c r="J9" s="4">
        <f t="shared" si="2"/>
        <v>737.04</v>
      </c>
      <c r="K9" s="5">
        <f t="shared" si="3"/>
        <v>0.0003421764446040087</v>
      </c>
      <c r="L9" s="54">
        <f t="shared" si="4"/>
        <v>-0.22658200369043746</v>
      </c>
      <c r="M9" s="55" t="str">
        <f t="shared" si="5"/>
        <v>0.00%</v>
      </c>
      <c r="N9" s="56">
        <f t="shared" si="6"/>
        <v>-0.22658200369043746</v>
      </c>
      <c r="O9" s="1"/>
    </row>
    <row r="10" spans="1:15" s="30" customFormat="1" ht="15">
      <c r="A10" s="18" t="s">
        <v>13</v>
      </c>
      <c r="B10" s="50">
        <v>73618.85</v>
      </c>
      <c r="C10" s="2">
        <v>4588.52</v>
      </c>
      <c r="D10" s="2">
        <v>46577.26</v>
      </c>
      <c r="E10" s="4">
        <f t="shared" si="0"/>
        <v>124784.63</v>
      </c>
      <c r="F10" s="52">
        <f t="shared" si="1"/>
        <v>0.05402553187922589</v>
      </c>
      <c r="G10" s="50">
        <v>66019.92</v>
      </c>
      <c r="H10" s="2">
        <v>2447.75</v>
      </c>
      <c r="I10" s="2">
        <v>39108.79</v>
      </c>
      <c r="J10" s="4">
        <f t="shared" si="2"/>
        <v>107576.45999999999</v>
      </c>
      <c r="K10" s="5">
        <f t="shared" si="3"/>
        <v>0.049943192507713764</v>
      </c>
      <c r="L10" s="54">
        <f t="shared" si="4"/>
        <v>0.1422525405056141</v>
      </c>
      <c r="M10" s="55">
        <f t="shared" si="5"/>
        <v>0.19096653207629277</v>
      </c>
      <c r="N10" s="56">
        <f t="shared" si="6"/>
        <v>0.15996222593678966</v>
      </c>
      <c r="O10" s="1"/>
    </row>
    <row r="11" spans="1:15" s="30" customFormat="1" ht="15">
      <c r="A11" s="18" t="s">
        <v>27</v>
      </c>
      <c r="B11" s="50">
        <v>748.64</v>
      </c>
      <c r="C11" s="2">
        <v>112.99</v>
      </c>
      <c r="D11" s="2">
        <v>64.99</v>
      </c>
      <c r="E11" s="4">
        <f t="shared" si="0"/>
        <v>926.62</v>
      </c>
      <c r="F11" s="52">
        <f t="shared" si="1"/>
        <v>0.00040118032445124284</v>
      </c>
      <c r="G11" s="50">
        <v>621.2</v>
      </c>
      <c r="H11" s="2">
        <v>259.74</v>
      </c>
      <c r="I11" s="2">
        <v>19.04</v>
      </c>
      <c r="J11" s="4">
        <f t="shared" si="2"/>
        <v>899.98</v>
      </c>
      <c r="K11" s="5">
        <f t="shared" si="3"/>
        <v>0.0004178225830548081</v>
      </c>
      <c r="L11" s="54">
        <f t="shared" si="4"/>
        <v>-0.021919767521057065</v>
      </c>
      <c r="M11" s="55">
        <f t="shared" si="5"/>
        <v>2.413340336134454</v>
      </c>
      <c r="N11" s="56">
        <f t="shared" si="6"/>
        <v>0.02960065779239529</v>
      </c>
      <c r="O11" s="1"/>
    </row>
    <row r="12" spans="1:15" s="30" customFormat="1" ht="15">
      <c r="A12" s="18" t="s">
        <v>23</v>
      </c>
      <c r="B12" s="50">
        <v>20687.71</v>
      </c>
      <c r="C12" s="2">
        <v>16148.05</v>
      </c>
      <c r="D12" s="2">
        <v>4443.72</v>
      </c>
      <c r="E12" s="4">
        <f t="shared" si="0"/>
        <v>41279.479999999996</v>
      </c>
      <c r="F12" s="52">
        <f t="shared" si="1"/>
        <v>0.017871959573048917</v>
      </c>
      <c r="G12" s="50">
        <v>39217.55</v>
      </c>
      <c r="H12" s="2">
        <v>58078.23</v>
      </c>
      <c r="I12" s="2">
        <v>1132.26</v>
      </c>
      <c r="J12" s="4">
        <f t="shared" si="2"/>
        <v>98428.04</v>
      </c>
      <c r="K12" s="5">
        <f t="shared" si="3"/>
        <v>0.0456959687079957</v>
      </c>
      <c r="L12" s="54">
        <f t="shared" si="4"/>
        <v>-0.6214043404554648</v>
      </c>
      <c r="M12" s="55">
        <f t="shared" si="5"/>
        <v>2.924646282655927</v>
      </c>
      <c r="N12" s="56">
        <f t="shared" si="6"/>
        <v>-0.5806125977922552</v>
      </c>
      <c r="O12" s="1"/>
    </row>
    <row r="13" spans="1:15" s="30" customFormat="1" ht="15">
      <c r="A13" s="18" t="s">
        <v>24</v>
      </c>
      <c r="B13" s="50">
        <v>5392.19</v>
      </c>
      <c r="C13" s="2">
        <v>823.39</v>
      </c>
      <c r="D13" s="2">
        <v>111.73</v>
      </c>
      <c r="E13" s="4">
        <f t="shared" si="0"/>
        <v>6327.3099999999995</v>
      </c>
      <c r="F13" s="52">
        <f t="shared" si="1"/>
        <v>0.0027394101991146244</v>
      </c>
      <c r="G13" s="50">
        <v>3831.04</v>
      </c>
      <c r="H13" s="2">
        <v>424.62</v>
      </c>
      <c r="I13" s="2">
        <v>224.94</v>
      </c>
      <c r="J13" s="4">
        <f t="shared" si="2"/>
        <v>4480.599999999999</v>
      </c>
      <c r="K13" s="5">
        <f t="shared" si="3"/>
        <v>0.0020801527429891472</v>
      </c>
      <c r="L13" s="54">
        <f t="shared" si="4"/>
        <v>0.46054431040073696</v>
      </c>
      <c r="M13" s="55">
        <f t="shared" si="5"/>
        <v>-0.5032897661598648</v>
      </c>
      <c r="N13" s="56">
        <f t="shared" si="6"/>
        <v>0.4121568539927689</v>
      </c>
      <c r="O13" s="1"/>
    </row>
    <row r="14" spans="1:15" s="30" customFormat="1" ht="15">
      <c r="A14" s="18" t="s">
        <v>25</v>
      </c>
      <c r="B14" s="50">
        <v>385134.3</v>
      </c>
      <c r="C14" s="2">
        <v>11747.1</v>
      </c>
      <c r="D14" s="2">
        <v>6117.19</v>
      </c>
      <c r="E14" s="4">
        <f t="shared" si="0"/>
        <v>402998.58999999997</v>
      </c>
      <c r="F14" s="52">
        <f t="shared" si="1"/>
        <v>0.17447832454468215</v>
      </c>
      <c r="G14" s="50">
        <v>387708.23</v>
      </c>
      <c r="H14" s="2">
        <v>9348</v>
      </c>
      <c r="I14" s="2">
        <v>4772.03</v>
      </c>
      <c r="J14" s="4">
        <f t="shared" si="2"/>
        <v>401828.26</v>
      </c>
      <c r="K14" s="5">
        <f t="shared" si="3"/>
        <v>0.18655183619371432</v>
      </c>
      <c r="L14" s="54">
        <f t="shared" si="4"/>
        <v>-0.00044031546866807325</v>
      </c>
      <c r="M14" s="55">
        <f t="shared" si="5"/>
        <v>0.2818842295626809</v>
      </c>
      <c r="N14" s="56">
        <f t="shared" si="6"/>
        <v>0.0029125129228093627</v>
      </c>
      <c r="O14" s="1"/>
    </row>
    <row r="15" spans="1:15" s="30" customFormat="1" ht="15">
      <c r="A15" s="18" t="s">
        <v>14</v>
      </c>
      <c r="B15" s="50">
        <v>8985.33</v>
      </c>
      <c r="C15" s="2">
        <v>15991.29</v>
      </c>
      <c r="D15" s="2">
        <v>1655.93</v>
      </c>
      <c r="E15" s="4">
        <f t="shared" si="0"/>
        <v>26632.550000000003</v>
      </c>
      <c r="F15" s="52">
        <f t="shared" si="1"/>
        <v>0.011530568140083257</v>
      </c>
      <c r="G15" s="50">
        <v>5094.96</v>
      </c>
      <c r="H15" s="2">
        <v>10929.83</v>
      </c>
      <c r="I15" s="2">
        <v>1086.58</v>
      </c>
      <c r="J15" s="4">
        <f t="shared" si="2"/>
        <v>17111.370000000003</v>
      </c>
      <c r="K15" s="5">
        <f t="shared" si="3"/>
        <v>0.007944084105209618</v>
      </c>
      <c r="L15" s="54">
        <f t="shared" si="4"/>
        <v>0.5586238571613107</v>
      </c>
      <c r="M15" s="55">
        <f t="shared" si="5"/>
        <v>0.5239835078871322</v>
      </c>
      <c r="N15" s="56">
        <f t="shared" si="6"/>
        <v>0.5564241787770354</v>
      </c>
      <c r="O15" s="1"/>
    </row>
    <row r="16" spans="1:15" s="30" customFormat="1" ht="15">
      <c r="A16" s="18" t="s">
        <v>26</v>
      </c>
      <c r="B16" s="50">
        <v>258453.92</v>
      </c>
      <c r="C16" s="2">
        <v>0</v>
      </c>
      <c r="D16" s="2">
        <v>327494.05</v>
      </c>
      <c r="E16" s="4">
        <f t="shared" si="0"/>
        <v>585947.97</v>
      </c>
      <c r="F16" s="52">
        <f t="shared" si="1"/>
        <v>0.2536862972050539</v>
      </c>
      <c r="G16" s="50">
        <v>256120.96</v>
      </c>
      <c r="H16" s="2">
        <v>0</v>
      </c>
      <c r="I16" s="2">
        <v>296720.13</v>
      </c>
      <c r="J16" s="4">
        <f t="shared" si="2"/>
        <v>552841.09</v>
      </c>
      <c r="K16" s="5">
        <f t="shared" si="3"/>
        <v>0.2566606949517052</v>
      </c>
      <c r="L16" s="54">
        <f t="shared" si="4"/>
        <v>0.00910882108203892</v>
      </c>
      <c r="M16" s="55">
        <f t="shared" si="5"/>
        <v>0.1037136240133083</v>
      </c>
      <c r="N16" s="56">
        <f t="shared" si="6"/>
        <v>0.05988498430896305</v>
      </c>
      <c r="O16" s="1"/>
    </row>
    <row r="17" spans="1:15" s="30" customFormat="1" ht="15.75" thickBot="1">
      <c r="A17" s="19" t="s">
        <v>9</v>
      </c>
      <c r="B17" s="51">
        <v>443.95</v>
      </c>
      <c r="C17" s="33">
        <v>368</v>
      </c>
      <c r="D17" s="33">
        <v>0.9</v>
      </c>
      <c r="E17" s="4">
        <f t="shared" si="0"/>
        <v>812.85</v>
      </c>
      <c r="F17" s="52">
        <f t="shared" si="1"/>
        <v>0.00035192357895382436</v>
      </c>
      <c r="G17" s="51">
        <v>392.78</v>
      </c>
      <c r="H17" s="33">
        <v>42.83</v>
      </c>
      <c r="I17" s="33">
        <v>1.8</v>
      </c>
      <c r="J17" s="4">
        <f>SUM(G17:I17)</f>
        <v>437.40999999999997</v>
      </c>
      <c r="K17" s="5">
        <f t="shared" si="3"/>
        <v>0.00020307093052512678</v>
      </c>
      <c r="L17" s="54">
        <f t="shared" si="4"/>
        <v>0.8639379261265814</v>
      </c>
      <c r="M17" s="55">
        <f t="shared" si="5"/>
        <v>-0.5</v>
      </c>
      <c r="N17" s="56">
        <f t="shared" si="6"/>
        <v>0.8583251411718984</v>
      </c>
      <c r="O17" s="1"/>
    </row>
    <row r="18" spans="1:251" s="30" customFormat="1" ht="16.5" thickBot="1" thickTop="1">
      <c r="A18" s="12" t="s">
        <v>8</v>
      </c>
      <c r="B18" s="13">
        <f>SUM(B4:B17)</f>
        <v>1511458.3499999999</v>
      </c>
      <c r="C18" s="13">
        <f>SUM(C4:C17)</f>
        <v>91821.9</v>
      </c>
      <c r="D18" s="13">
        <f>SUM(D4:D17)</f>
        <v>706454.16</v>
      </c>
      <c r="E18" s="14">
        <f>SUM(E4:E17)</f>
        <v>2309734.41</v>
      </c>
      <c r="F18" s="53">
        <f>IF(E$18=0,"0.00%",E18/E$18)</f>
        <v>1</v>
      </c>
      <c r="G18" s="13">
        <f>SUM(G4:G17)</f>
        <v>1408484.02</v>
      </c>
      <c r="H18" s="13">
        <f>SUM(H4:H17)</f>
        <v>125516.81</v>
      </c>
      <c r="I18" s="14">
        <f>SUM(I4:I17)</f>
        <v>619975.6100000001</v>
      </c>
      <c r="J18" s="14">
        <f>SUM(J4:J17)</f>
        <v>2153976.4400000004</v>
      </c>
      <c r="K18" s="15">
        <f>IF(J$18=0,"0.00%",J18/J$18)</f>
        <v>1</v>
      </c>
      <c r="L18" s="57">
        <f>IF(H18=0,"0.00%",(B18+C18)/(G18+H18)-1)</f>
        <v>0.04516257008804847</v>
      </c>
      <c r="M18" s="58">
        <f>IF(I18=0,"0.00%",D18/I18-1)</f>
        <v>0.13948701949742826</v>
      </c>
      <c r="N18" s="53">
        <f>IF(J18=0,"0.00%",E18/J18-1)</f>
        <v>0.07231182621477505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264590.44</v>
      </c>
      <c r="C23" s="44">
        <v>59372.08</v>
      </c>
      <c r="D23" s="4">
        <v>5310.18</v>
      </c>
      <c r="E23" s="4">
        <f>SUM(B23:D23)</f>
        <v>329272.7</v>
      </c>
      <c r="F23" s="52">
        <f>IF(E$37=0,"0.00%",E23/E$37)</f>
        <v>0.017475635898237463</v>
      </c>
      <c r="G23" s="49">
        <v>213236.74</v>
      </c>
      <c r="H23" s="44">
        <v>73421.73</v>
      </c>
      <c r="I23" s="4">
        <v>24962.71</v>
      </c>
      <c r="J23" s="4">
        <f>SUM(G23:I23)</f>
        <v>311621.18</v>
      </c>
      <c r="K23" s="5">
        <f>IF(J$37=0,"0.00%",J23/J$37)</f>
        <v>0.017340695073237485</v>
      </c>
      <c r="L23" s="54">
        <f>IF((G23+H23)=0,"0.00",(B23+C23)/(G23+H23)-1)</f>
        <v>0.13013412790488998</v>
      </c>
      <c r="M23" s="55">
        <f>IF(I23=0,"0.00%",D23/I23-1)</f>
        <v>-0.7872755001360028</v>
      </c>
      <c r="N23" s="56">
        <f>IF(J23=0,"0.00%",E23/J23-1)</f>
        <v>0.05664416006639872</v>
      </c>
      <c r="O23" s="1"/>
    </row>
    <row r="24" spans="1:15" s="30" customFormat="1" ht="15">
      <c r="A24" s="18" t="s">
        <v>20</v>
      </c>
      <c r="B24" s="50">
        <v>5845994.92</v>
      </c>
      <c r="C24" s="45">
        <v>0</v>
      </c>
      <c r="D24" s="2">
        <v>1983724.8</v>
      </c>
      <c r="E24" s="4">
        <f>SUM(B24:D24)</f>
        <v>7829719.72</v>
      </c>
      <c r="F24" s="52">
        <f aca="true" t="shared" si="7" ref="F24:F36">IF(E$37=0,"0.00%",E24/E$37)</f>
        <v>0.41555018382018843</v>
      </c>
      <c r="G24" s="50">
        <v>4909185.26</v>
      </c>
      <c r="H24" s="45">
        <v>0</v>
      </c>
      <c r="I24" s="2">
        <v>1837197.08</v>
      </c>
      <c r="J24" s="4">
        <f aca="true" t="shared" si="8" ref="J24:J36">SUM(G24:I24)</f>
        <v>6746382.34</v>
      </c>
      <c r="K24" s="5">
        <f aca="true" t="shared" si="9" ref="K24:K36">IF(J$37=0,"0.00%",J24/J$37)</f>
        <v>0.3754140171262248</v>
      </c>
      <c r="L24" s="54">
        <f>IF((G24+H24)=0,"0.00",(B24+C24)/(G24+H24)-1)</f>
        <v>0.1908279297652744</v>
      </c>
      <c r="M24" s="55">
        <f>IF(I24=0,"0.00%",D24/I24-1)</f>
        <v>0.07975612502062113</v>
      </c>
      <c r="N24" s="56">
        <f aca="true" t="shared" si="10" ref="N24:N36">IF(J24=0,"0.00%",E24/J24-1)</f>
        <v>0.1605804897206582</v>
      </c>
      <c r="O24" s="1"/>
    </row>
    <row r="25" spans="1:15" s="30" customFormat="1" ht="15">
      <c r="A25" s="18" t="s">
        <v>21</v>
      </c>
      <c r="B25" s="50">
        <v>8425.26</v>
      </c>
      <c r="C25" s="45">
        <v>0</v>
      </c>
      <c r="D25" s="2">
        <v>383328.48</v>
      </c>
      <c r="E25" s="4">
        <f aca="true" t="shared" si="11" ref="E25:E36">SUM(B25:D25)</f>
        <v>391753.74</v>
      </c>
      <c r="F25" s="52">
        <f t="shared" si="7"/>
        <v>0.020791719817685416</v>
      </c>
      <c r="G25" s="50">
        <v>9902.84</v>
      </c>
      <c r="H25" s="45">
        <v>0</v>
      </c>
      <c r="I25" s="2">
        <v>308520.74</v>
      </c>
      <c r="J25" s="4">
        <f t="shared" si="8"/>
        <v>318423.58</v>
      </c>
      <c r="K25" s="5">
        <f t="shared" si="9"/>
        <v>0.017719226289139408</v>
      </c>
      <c r="L25" s="54">
        <f aca="true" t="shared" si="12" ref="L25:L36">IF((G25+H25)=0,"0.00",(B25+C25)/(G25+H25)-1)</f>
        <v>-0.1492077020329522</v>
      </c>
      <c r="M25" s="55">
        <f aca="true" t="shared" si="13" ref="M25:M36">IF(I25=0,"0.00%",D25/I25-1)</f>
        <v>0.24247232130974394</v>
      </c>
      <c r="N25" s="56">
        <f t="shared" si="10"/>
        <v>0.2302912365974905</v>
      </c>
      <c r="O25" s="1"/>
    </row>
    <row r="26" spans="1:15" s="30" customFormat="1" ht="15">
      <c r="A26" s="18" t="s">
        <v>15</v>
      </c>
      <c r="B26" s="50">
        <v>85875.15</v>
      </c>
      <c r="C26" s="45">
        <v>260581.19</v>
      </c>
      <c r="D26" s="2">
        <v>43814.3</v>
      </c>
      <c r="E26" s="4">
        <f t="shared" si="11"/>
        <v>390270.63999999996</v>
      </c>
      <c r="F26" s="52">
        <f t="shared" si="7"/>
        <v>0.020713006594267027</v>
      </c>
      <c r="G26" s="50">
        <v>84284.37</v>
      </c>
      <c r="H26" s="45">
        <v>254918.77</v>
      </c>
      <c r="I26" s="2">
        <v>29744.78</v>
      </c>
      <c r="J26" s="4">
        <f t="shared" si="8"/>
        <v>368947.92000000004</v>
      </c>
      <c r="K26" s="5">
        <f t="shared" si="9"/>
        <v>0.02053073985094729</v>
      </c>
      <c r="L26" s="54">
        <f t="shared" si="12"/>
        <v>0.021383056772410702</v>
      </c>
      <c r="M26" s="55">
        <f t="shared" si="13"/>
        <v>0.473008037040449</v>
      </c>
      <c r="N26" s="56">
        <f t="shared" si="10"/>
        <v>0.05779330589531417</v>
      </c>
      <c r="O26" s="1"/>
    </row>
    <row r="27" spans="1:15" s="30" customFormat="1" ht="15">
      <c r="A27" s="18" t="s">
        <v>16</v>
      </c>
      <c r="B27" s="50">
        <v>118.45</v>
      </c>
      <c r="C27" s="45">
        <v>226.5</v>
      </c>
      <c r="D27" s="2">
        <v>868.34</v>
      </c>
      <c r="E27" s="4">
        <f t="shared" si="11"/>
        <v>1213.29</v>
      </c>
      <c r="F27" s="52">
        <f t="shared" si="7"/>
        <v>6.439347774344041E-05</v>
      </c>
      <c r="G27" s="50">
        <v>359.34</v>
      </c>
      <c r="H27" s="45">
        <v>1323.82</v>
      </c>
      <c r="I27" s="2">
        <v>874.05</v>
      </c>
      <c r="J27" s="4">
        <f t="shared" si="8"/>
        <v>2557.21</v>
      </c>
      <c r="K27" s="5">
        <f t="shared" si="9"/>
        <v>0.00014230033673652619</v>
      </c>
      <c r="L27" s="54">
        <f t="shared" si="12"/>
        <v>-0.7950581049929893</v>
      </c>
      <c r="M27" s="55">
        <f t="shared" si="13"/>
        <v>-0.00653280704765169</v>
      </c>
      <c r="N27" s="56">
        <f t="shared" si="10"/>
        <v>-0.5255415081279988</v>
      </c>
      <c r="O27" s="1"/>
    </row>
    <row r="28" spans="1:15" s="30" customFormat="1" ht="15">
      <c r="A28" s="18" t="s">
        <v>22</v>
      </c>
      <c r="B28" s="50">
        <v>2643.43</v>
      </c>
      <c r="C28" s="45">
        <v>1375.2</v>
      </c>
      <c r="D28" s="2">
        <v>0</v>
      </c>
      <c r="E28" s="4">
        <f t="shared" si="11"/>
        <v>4018.63</v>
      </c>
      <c r="F28" s="52">
        <f t="shared" si="7"/>
        <v>0.00021328253052783913</v>
      </c>
      <c r="G28" s="50">
        <v>4648.63</v>
      </c>
      <c r="H28" s="45">
        <v>2631.2</v>
      </c>
      <c r="I28" s="2">
        <v>257.95</v>
      </c>
      <c r="J28" s="4">
        <f t="shared" si="8"/>
        <v>7537.78</v>
      </c>
      <c r="K28" s="5">
        <f t="shared" si="9"/>
        <v>0.0004194526973716872</v>
      </c>
      <c r="L28" s="54">
        <f t="shared" si="12"/>
        <v>-0.4479774939799418</v>
      </c>
      <c r="M28" s="55">
        <f t="shared" si="13"/>
        <v>-1</v>
      </c>
      <c r="N28" s="56">
        <f t="shared" si="10"/>
        <v>-0.4668682291072438</v>
      </c>
      <c r="O28" s="1"/>
    </row>
    <row r="29" spans="1:15" s="30" customFormat="1" ht="15">
      <c r="A29" s="18" t="s">
        <v>13</v>
      </c>
      <c r="B29" s="50">
        <v>603316.01</v>
      </c>
      <c r="C29" s="45">
        <v>29923.95</v>
      </c>
      <c r="D29" s="2">
        <v>379989.13</v>
      </c>
      <c r="E29" s="4">
        <f t="shared" si="11"/>
        <v>1013229.09</v>
      </c>
      <c r="F29" s="52">
        <f t="shared" si="7"/>
        <v>0.05377555642585151</v>
      </c>
      <c r="G29" s="50">
        <v>555598.19</v>
      </c>
      <c r="H29" s="45">
        <v>18230.5</v>
      </c>
      <c r="I29" s="2">
        <v>336283.68</v>
      </c>
      <c r="J29" s="4">
        <f t="shared" si="8"/>
        <v>910112.3699999999</v>
      </c>
      <c r="K29" s="5">
        <f t="shared" si="9"/>
        <v>0.05064476391030767</v>
      </c>
      <c r="L29" s="54">
        <f t="shared" si="12"/>
        <v>0.103534854627084</v>
      </c>
      <c r="M29" s="55">
        <f t="shared" si="13"/>
        <v>0.1299660155973077</v>
      </c>
      <c r="N29" s="56">
        <f t="shared" si="10"/>
        <v>0.1133010861065431</v>
      </c>
      <c r="O29" s="1"/>
    </row>
    <row r="30" spans="1:15" s="30" customFormat="1" ht="15">
      <c r="A30" s="18" t="s">
        <v>27</v>
      </c>
      <c r="B30" s="50">
        <v>9961.64</v>
      </c>
      <c r="C30" s="45">
        <v>1112.04</v>
      </c>
      <c r="D30" s="2">
        <v>166.98</v>
      </c>
      <c r="E30" s="4">
        <f t="shared" si="11"/>
        <v>11240.66</v>
      </c>
      <c r="F30" s="52">
        <f t="shared" si="7"/>
        <v>0.0005965805285888624</v>
      </c>
      <c r="G30" s="50">
        <v>11643.68</v>
      </c>
      <c r="H30" s="45">
        <v>3747.07</v>
      </c>
      <c r="I30" s="2">
        <v>396.18</v>
      </c>
      <c r="J30" s="4">
        <f t="shared" si="8"/>
        <v>15786.93</v>
      </c>
      <c r="K30" s="5">
        <f t="shared" si="9"/>
        <v>0.0008784907985796892</v>
      </c>
      <c r="L30" s="54">
        <f t="shared" si="12"/>
        <v>-0.2804977015415103</v>
      </c>
      <c r="M30" s="55">
        <f t="shared" si="13"/>
        <v>-0.5785249129183705</v>
      </c>
      <c r="N30" s="56">
        <f t="shared" si="10"/>
        <v>-0.2879768264000664</v>
      </c>
      <c r="O30" s="1"/>
    </row>
    <row r="31" spans="1:15" s="30" customFormat="1" ht="15">
      <c r="A31" s="18" t="s">
        <v>23</v>
      </c>
      <c r="B31" s="50">
        <v>254765.45</v>
      </c>
      <c r="C31" s="45">
        <v>492745.7</v>
      </c>
      <c r="D31" s="2">
        <v>14428.15</v>
      </c>
      <c r="E31" s="4">
        <f t="shared" si="11"/>
        <v>761939.3</v>
      </c>
      <c r="F31" s="52">
        <f t="shared" si="7"/>
        <v>0.040438742061998836</v>
      </c>
      <c r="G31" s="50">
        <v>284709.55</v>
      </c>
      <c r="H31" s="45">
        <v>488725.56</v>
      </c>
      <c r="I31" s="2">
        <v>11797.07</v>
      </c>
      <c r="J31" s="4">
        <f t="shared" si="8"/>
        <v>785232.1799999999</v>
      </c>
      <c r="K31" s="5">
        <f t="shared" si="9"/>
        <v>0.04369559153544547</v>
      </c>
      <c r="L31" s="54">
        <f t="shared" si="12"/>
        <v>-0.033517950846581046</v>
      </c>
      <c r="M31" s="55">
        <f t="shared" si="13"/>
        <v>0.22302826040703327</v>
      </c>
      <c r="N31" s="56">
        <f t="shared" si="10"/>
        <v>-0.029663684949844837</v>
      </c>
      <c r="O31" s="1"/>
    </row>
    <row r="32" spans="1:15" s="30" customFormat="1" ht="15">
      <c r="A32" s="18" t="s">
        <v>24</v>
      </c>
      <c r="B32" s="50">
        <v>45401.97</v>
      </c>
      <c r="C32" s="45">
        <v>5751.27</v>
      </c>
      <c r="D32" s="2">
        <v>756.34</v>
      </c>
      <c r="E32" s="4">
        <f>SUM(B32:D32)</f>
        <v>51909.58</v>
      </c>
      <c r="F32" s="52">
        <f t="shared" si="7"/>
        <v>0.002755020138962111</v>
      </c>
      <c r="G32" s="50">
        <v>32416.63</v>
      </c>
      <c r="H32" s="45">
        <v>7780.32</v>
      </c>
      <c r="I32" s="2">
        <v>2382.69</v>
      </c>
      <c r="J32" s="4">
        <f t="shared" si="8"/>
        <v>42579.64</v>
      </c>
      <c r="K32" s="5">
        <f t="shared" si="9"/>
        <v>0.0023694171030615627</v>
      </c>
      <c r="L32" s="54">
        <f>IF((G32+H32)=0,"0.00",(B32+C32)/(G32+H32)-1)</f>
        <v>0.27256520706172993</v>
      </c>
      <c r="M32" s="55">
        <f>IF(I32=0,"0.00%",D32/I32-1)</f>
        <v>-0.6825688612450633</v>
      </c>
      <c r="N32" s="56">
        <f t="shared" si="10"/>
        <v>0.21911739977134626</v>
      </c>
      <c r="O32" s="1"/>
    </row>
    <row r="33" spans="1:15" s="30" customFormat="1" ht="15">
      <c r="A33" s="18" t="s">
        <v>25</v>
      </c>
      <c r="B33" s="50">
        <v>3407619.28</v>
      </c>
      <c r="C33" s="45">
        <v>127652.1</v>
      </c>
      <c r="D33" s="2">
        <v>50810.6</v>
      </c>
      <c r="E33" s="4">
        <f>SUM(B33:D33)</f>
        <v>3586081.98</v>
      </c>
      <c r="F33" s="52">
        <f t="shared" si="7"/>
        <v>0.1903257178129571</v>
      </c>
      <c r="G33" s="50">
        <v>3468422.59</v>
      </c>
      <c r="H33" s="45">
        <v>85382.12</v>
      </c>
      <c r="I33" s="2">
        <v>41000.66</v>
      </c>
      <c r="J33" s="4">
        <f t="shared" si="8"/>
        <v>3594805.37</v>
      </c>
      <c r="K33" s="5">
        <f t="shared" si="9"/>
        <v>0.20003911084864856</v>
      </c>
      <c r="L33" s="54">
        <f>IF((G33+H33)=0,"0.00",(B33+C33)/(G33+H33)-1)</f>
        <v>-0.005215067093543246</v>
      </c>
      <c r="M33" s="55">
        <f>IF(I33=0,"0.00%",D33/I33-1)</f>
        <v>0.2392629777179196</v>
      </c>
      <c r="N33" s="56">
        <f t="shared" si="10"/>
        <v>-0.002426665452544441</v>
      </c>
      <c r="O33" s="1"/>
    </row>
    <row r="34" spans="1:15" s="30" customFormat="1" ht="15">
      <c r="A34" s="18" t="s">
        <v>14</v>
      </c>
      <c r="B34" s="50">
        <v>72367.23</v>
      </c>
      <c r="C34" s="45">
        <v>132168.53</v>
      </c>
      <c r="D34" s="2">
        <v>9878.64</v>
      </c>
      <c r="E34" s="4">
        <f t="shared" si="11"/>
        <v>214414.40000000002</v>
      </c>
      <c r="F34" s="52">
        <f t="shared" si="7"/>
        <v>0.011379710451972018</v>
      </c>
      <c r="G34" s="50">
        <v>42782.84</v>
      </c>
      <c r="H34" s="45">
        <v>96926.97</v>
      </c>
      <c r="I34" s="2">
        <v>20456.2</v>
      </c>
      <c r="J34" s="4">
        <f t="shared" si="8"/>
        <v>160166.01</v>
      </c>
      <c r="K34" s="5">
        <f t="shared" si="9"/>
        <v>0.008912712353207527</v>
      </c>
      <c r="L34" s="54">
        <f t="shared" si="12"/>
        <v>0.46400428144594863</v>
      </c>
      <c r="M34" s="55">
        <f t="shared" si="13"/>
        <v>-0.5170833292595889</v>
      </c>
      <c r="N34" s="56">
        <f t="shared" si="10"/>
        <v>0.33870101402913155</v>
      </c>
      <c r="O34" s="1"/>
    </row>
    <row r="35" spans="1:15" s="30" customFormat="1" ht="15">
      <c r="A35" s="18" t="s">
        <v>26</v>
      </c>
      <c r="B35" s="50">
        <v>1912865.65</v>
      </c>
      <c r="C35" s="45">
        <v>51.65</v>
      </c>
      <c r="D35" s="11">
        <v>2338813.3</v>
      </c>
      <c r="E35" s="4">
        <f t="shared" si="11"/>
        <v>4251730.6</v>
      </c>
      <c r="F35" s="52">
        <f t="shared" si="7"/>
        <v>0.2256539819517218</v>
      </c>
      <c r="G35" s="50">
        <v>2188543.94</v>
      </c>
      <c r="H35" s="45">
        <v>49.95</v>
      </c>
      <c r="I35" s="11">
        <v>2512363.51</v>
      </c>
      <c r="J35" s="4">
        <f t="shared" si="8"/>
        <v>4700957.4</v>
      </c>
      <c r="K35" s="5">
        <f t="shared" si="9"/>
        <v>0.2615928378991419</v>
      </c>
      <c r="L35" s="54">
        <f t="shared" si="12"/>
        <v>-0.1259605956407016</v>
      </c>
      <c r="M35" s="55">
        <f t="shared" si="13"/>
        <v>-0.06907846309230947</v>
      </c>
      <c r="N35" s="56">
        <f t="shared" si="10"/>
        <v>-0.09556070429398078</v>
      </c>
      <c r="O35" s="1"/>
    </row>
    <row r="36" spans="1:15" s="30" customFormat="1" ht="15.75" thickBot="1">
      <c r="A36" s="19" t="s">
        <v>9</v>
      </c>
      <c r="B36" s="50">
        <v>3873.35</v>
      </c>
      <c r="C36" s="45">
        <v>1052.36</v>
      </c>
      <c r="D36" s="33">
        <v>95.04</v>
      </c>
      <c r="E36" s="4">
        <f t="shared" si="11"/>
        <v>5020.75</v>
      </c>
      <c r="F36" s="52">
        <f t="shared" si="7"/>
        <v>0.0002664684892980066</v>
      </c>
      <c r="G36" s="50">
        <v>4558.18</v>
      </c>
      <c r="H36" s="45">
        <v>759.13</v>
      </c>
      <c r="I36" s="33">
        <v>85.42</v>
      </c>
      <c r="J36" s="4">
        <f t="shared" si="8"/>
        <v>5402.7300000000005</v>
      </c>
      <c r="K36" s="5">
        <f t="shared" si="9"/>
        <v>0.000300644177950396</v>
      </c>
      <c r="L36" s="54">
        <f t="shared" si="12"/>
        <v>-0.07364626098534788</v>
      </c>
      <c r="M36" s="55">
        <f t="shared" si="13"/>
        <v>0.11261999531725597</v>
      </c>
      <c r="N36" s="56">
        <f t="shared" si="10"/>
        <v>-0.07070129360527</v>
      </c>
      <c r="O36" s="1"/>
    </row>
    <row r="37" spans="1:15" s="30" customFormat="1" ht="16.5" thickBot="1" thickTop="1">
      <c r="A37" s="12" t="s">
        <v>8</v>
      </c>
      <c r="B37" s="13">
        <f>SUM(B23:B36)</f>
        <v>12517818.23</v>
      </c>
      <c r="C37" s="13">
        <f>SUM(C23:C36)</f>
        <v>1112012.57</v>
      </c>
      <c r="D37" s="13">
        <f>SUM(D23:D36)</f>
        <v>5211984.279999999</v>
      </c>
      <c r="E37" s="14">
        <f>SUM(E23:E36)</f>
        <v>18841815.080000002</v>
      </c>
      <c r="F37" s="53">
        <f>IF(E$37=0,"0.00%",E37/E$37)</f>
        <v>1</v>
      </c>
      <c r="G37" s="13">
        <f>SUM(G23:G36)</f>
        <v>11810292.779999997</v>
      </c>
      <c r="H37" s="13">
        <f>SUM(H23:H36)</f>
        <v>1033897.1399999999</v>
      </c>
      <c r="I37" s="14">
        <f>SUM(I23:I36)</f>
        <v>5126322.720000001</v>
      </c>
      <c r="J37" s="14">
        <f>SUM(J23:J36)</f>
        <v>17970512.64</v>
      </c>
      <c r="K37" s="15">
        <f>IF(J$37=0,"0.00%",J37/J$37)</f>
        <v>1</v>
      </c>
      <c r="L37" s="57">
        <f>IF(H37=0,"0.00%",(B37+C37)/(G37+H37)-1)</f>
        <v>0.061167024537426284</v>
      </c>
      <c r="M37" s="58">
        <f>IF(I37=0,"0.00%",D37/I37-1)</f>
        <v>0.016710137983665385</v>
      </c>
      <c r="N37" s="53">
        <f>IF(J37=0,"0.00%",E37/J37-1)</f>
        <v>0.04848511878623851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&amp;C&amp;"Arial,Bold"&amp;14Pacific Land Border Sales Jan - Sep 15-16</oddHeader>
    <oddFooter>&amp;LStatistics and Reference Materials/Pacific Land Border (Sep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2016-10-19T14:20:03Z</cp:lastPrinted>
  <dcterms:created xsi:type="dcterms:W3CDTF">2006-01-31T19:56:50Z</dcterms:created>
  <dcterms:modified xsi:type="dcterms:W3CDTF">2016-10-19T14:28:11Z</dcterms:modified>
  <cp:category/>
  <cp:version/>
  <cp:contentType/>
  <cp:contentStatus/>
</cp:coreProperties>
</file>