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2585" windowHeight="6810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<sst xmlns="http://schemas.openxmlformats.org/spreadsheetml/2006/main" count="90" uniqueCount="33">
  <si>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</si>
  <si>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</si>
  <si>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</si>
  <si>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</si>
  <si>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</si>
  <si>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</si>
  <si>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</si>
  <si>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</si>
  <si>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</si>
  <si>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</si>
  <si>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</si>
  <si>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</si>
  <si>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</si>
  <si>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</si>
  <si>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</si>
  <si>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</si>
  <si>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</si>
  <si>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Pacific Gross Sales - Land Border</t>
  </si>
  <si>
    <t>Imported (IDP)</t>
  </si>
  <si>
    <t>Jun 07</t>
  </si>
  <si>
    <t>Jan - Jun 07</t>
  </si>
  <si>
    <t>Imported (IDNP)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</si>
  <si>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</si>
  <si>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</si>
  <si>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</si>
  <si>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</si>
  <si>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Glassware, Crystal, China, Figurines, Porcelain</t>
  </si>
  <si>
    <t>Jewellery, Watches, Clocks</t>
  </si>
  <si>
    <t>Office and Travel Supplies</t>
  </si>
  <si>
    <t xml:space="preserve">Perfume, Cosmetics, Skincare </t>
  </si>
  <si>
    <t>Tobacco, Cigars, Loose Tobacco</t>
  </si>
  <si>
    <t>Jun 08</t>
  </si>
  <si>
    <t>Jan - Jun 08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</si>
</sst>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3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0" fontId="2" fillId="0" borderId="5" xfId="19" applyNumberFormat="1" applyFont="1" applyBorder="1" applyAlignment="1">
      <alignment/>
    </xf>
    <xf numFmtId="10" fontId="2" fillId="0" borderId="3" xfId="19" applyNumberFormat="1" applyFont="1" applyBorder="1" applyAlignment="1">
      <alignment/>
    </xf>
    <xf numFmtId="10" fontId="2" fillId="0" borderId="4" xfId="19" applyNumberFormat="1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 quotePrefix="1">
      <alignment horizontal="center"/>
    </xf>
    <xf numFmtId="0" fontId="1" fillId="0" borderId="8" xfId="0" applyFont="1" applyBorder="1" applyAlignment="1" quotePrefix="1">
      <alignment horizontal="center"/>
    </xf>
    <xf numFmtId="164" fontId="2" fillId="0" borderId="10" xfId="0" applyNumberFormat="1" applyFont="1" applyBorder="1" applyAlignment="1">
      <alignment/>
    </xf>
    <xf numFmtId="0" fontId="1" fillId="2" borderId="11" xfId="0" applyFont="1" applyFill="1" applyBorder="1" applyAlignment="1">
      <alignment/>
    </xf>
    <xf numFmtId="164" fontId="1" fillId="2" borderId="12" xfId="0" applyNumberFormat="1" applyFont="1" applyFill="1" applyBorder="1" applyAlignment="1">
      <alignment/>
    </xf>
    <xf numFmtId="164" fontId="1" fillId="2" borderId="13" xfId="0" applyNumberFormat="1" applyFont="1" applyFill="1" applyBorder="1" applyAlignment="1">
      <alignment/>
    </xf>
    <xf numFmtId="10" fontId="1" fillId="2" borderId="14" xfId="19" applyNumberFormat="1" applyFont="1" applyFill="1" applyBorder="1" applyAlignment="1">
      <alignment/>
    </xf>
    <xf numFmtId="10" fontId="1" fillId="2" borderId="12" xfId="19" applyNumberFormat="1" applyFont="1" applyFill="1" applyBorder="1" applyAlignment="1">
      <alignment/>
    </xf>
    <xf numFmtId="10" fontId="1" fillId="2" borderId="13" xfId="19" applyNumberFormat="1" applyFont="1" applyFill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5" xfId="0" applyFont="1" applyBorder="1" applyAlignment="1">
      <alignment/>
    </xf>
    <xf numFmtId="17" fontId="3" fillId="0" borderId="11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0" xfId="0" applyFont="1" applyBorder="1" applyAlignment="1">
      <alignment/>
    </xf>
    <xf numFmtId="10" fontId="1" fillId="0" borderId="5" xfId="19" applyNumberFormat="1" applyFont="1" applyBorder="1" applyAlignment="1">
      <alignment/>
    </xf>
    <xf numFmtId="49" fontId="3" fillId="0" borderId="22" xfId="0" applyNumberFormat="1" applyFont="1" applyBorder="1" applyAlignment="1">
      <alignment horizontal="center"/>
    </xf>
    <xf numFmtId="0" fontId="2" fillId="0" borderId="26" xfId="0" applyFont="1" applyBorder="1" applyAlignment="1">
      <alignment/>
    </xf>
    <xf numFmtId="164" fontId="2" fillId="0" borderId="27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9" xfId="0" applyFont="1" applyBorder="1" applyAlignment="1" quotePrefix="1">
      <alignment horizontal="center"/>
    </xf>
    <xf numFmtId="17" fontId="3" fillId="0" borderId="22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7" fontId="3" fillId="0" borderId="22" xfId="0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164" fontId="2" fillId="0" borderId="30" xfId="0" applyNumberFormat="1" applyFont="1" applyBorder="1" applyAlignment="1">
      <alignment/>
    </xf>
    <xf numFmtId="164" fontId="2" fillId="0" borderId="31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10" fontId="2" fillId="0" borderId="5" xfId="19" applyNumberFormat="1" applyFont="1" applyBorder="1" applyAlignment="1">
      <alignment horizontal="right"/>
    </xf>
    <xf numFmtId="10" fontId="1" fillId="2" borderId="14" xfId="19" applyNumberFormat="1" applyFont="1" applyFill="1" applyBorder="1" applyAlignment="1">
      <alignment horizontal="right"/>
    </xf>
    <xf numFmtId="10" fontId="2" fillId="0" borderId="0" xfId="0" applyNumberFormat="1" applyFont="1" applyAlignment="1">
      <alignment horizontal="right"/>
    </xf>
    <xf numFmtId="164" fontId="2" fillId="0" borderId="0" xfId="0" applyNumberFormat="1" applyFont="1" applyBorder="1" applyAlignment="1">
      <alignment/>
    </xf>
    <xf numFmtId="164" fontId="2" fillId="0" borderId="3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zoomScale="75" zoomScaleNormal="75" workbookViewId="0" topLeftCell="A2">
      <pane xSplit="1" topLeftCell="B1" activePane="topRight" state="frozen"/>
      <selection pane="topLeft" activeCell="A1" sqref="A1"/>
      <selection pane="topRight" activeCell="D33" sqref="D33"/>
    </sheetView>
  </sheetViews>
  <sheetFormatPr defaultColWidth="9.140625" defaultRowHeight="12.75"/>
  <cols>
    <col min="1" max="1" width="51.00390625" style="27" customWidth="1"/>
    <col min="2" max="2" width="17.57421875" style="37" bestFit="1" customWidth="1"/>
    <col min="3" max="3" width="15.8515625" style="1" bestFit="1" customWidth="1"/>
    <col min="4" max="4" width="14.7109375" style="1" bestFit="1" customWidth="1"/>
    <col min="5" max="5" width="14.421875" style="1" bestFit="1" customWidth="1"/>
    <col min="6" max="6" width="9.28125" style="1" bestFit="1" customWidth="1"/>
    <col min="7" max="7" width="18.00390625" style="1" bestFit="1" customWidth="1"/>
    <col min="8" max="8" width="15.7109375" style="1" customWidth="1"/>
    <col min="9" max="9" width="15.8515625" style="1" bestFit="1" customWidth="1"/>
    <col min="10" max="10" width="14.421875" style="1" bestFit="1" customWidth="1"/>
    <col min="11" max="11" width="9.28125" style="1" bestFit="1" customWidth="1"/>
    <col min="12" max="13" width="11.57421875" style="1" bestFit="1" customWidth="1"/>
    <col min="14" max="14" width="11.421875" style="1" bestFit="1" customWidth="1"/>
    <col min="15" max="16384" width="9.140625" style="1" customWidth="1"/>
  </cols>
  <sheetData>
    <row r="1" spans="1:14" s="42" customFormat="1" ht="16.5" thickBot="1" thickTop="1">
      <c r="A1" s="28" t="s">
        <v>17</v>
      </c>
      <c r="B1" s="46"/>
      <c r="C1" s="32"/>
      <c r="D1" s="39" t="s">
        <v>31</v>
      </c>
      <c r="E1" s="33"/>
      <c r="F1" s="34"/>
      <c r="G1" s="35"/>
      <c r="H1" s="33"/>
      <c r="I1" s="39" t="s">
        <v>19</v>
      </c>
      <c r="J1" s="33"/>
      <c r="K1" s="34"/>
      <c r="L1" s="35"/>
      <c r="M1" s="32" t="s">
        <v>12</v>
      </c>
      <c r="N1" s="34"/>
    </row>
    <row r="2" spans="1:14" s="37" customFormat="1" ht="15.75" thickTop="1">
      <c r="A2" s="23" t="s">
        <v>0</v>
      </c>
      <c r="B2" s="47" t="s">
        <v>21</v>
      </c>
      <c r="C2" s="29" t="s">
        <v>18</v>
      </c>
      <c r="D2" s="30" t="s">
        <v>2</v>
      </c>
      <c r="E2" s="30" t="s">
        <v>3</v>
      </c>
      <c r="F2" s="31" t="s">
        <v>10</v>
      </c>
      <c r="G2" s="47" t="s">
        <v>21</v>
      </c>
      <c r="H2" s="29" t="s">
        <v>18</v>
      </c>
      <c r="I2" s="30" t="s">
        <v>2</v>
      </c>
      <c r="J2" s="30" t="s">
        <v>3</v>
      </c>
      <c r="K2" s="31" t="s">
        <v>10</v>
      </c>
      <c r="L2" s="29" t="s">
        <v>1</v>
      </c>
      <c r="M2" s="30" t="s">
        <v>2</v>
      </c>
      <c r="N2" s="31" t="s">
        <v>3</v>
      </c>
    </row>
    <row r="3" spans="1:14" s="37" customFormat="1" ht="15.75" thickBot="1">
      <c r="A3" s="10" t="s">
        <v>4</v>
      </c>
      <c r="B3" s="48" t="s">
        <v>5</v>
      </c>
      <c r="C3" s="11" t="s">
        <v>5</v>
      </c>
      <c r="D3" s="12" t="s">
        <v>6</v>
      </c>
      <c r="E3" s="12"/>
      <c r="F3" s="13" t="s">
        <v>11</v>
      </c>
      <c r="G3" s="48" t="s">
        <v>5</v>
      </c>
      <c r="H3" s="11" t="s">
        <v>5</v>
      </c>
      <c r="I3" s="12" t="s">
        <v>6</v>
      </c>
      <c r="J3" s="12"/>
      <c r="K3" s="13" t="s">
        <v>11</v>
      </c>
      <c r="L3" s="14" t="s">
        <v>7</v>
      </c>
      <c r="M3" s="15" t="s">
        <v>7</v>
      </c>
      <c r="N3" s="43" t="s">
        <v>7</v>
      </c>
    </row>
    <row r="4" spans="1:15" s="37" customFormat="1" ht="15.75" thickTop="1">
      <c r="A4" s="24" t="s">
        <v>22</v>
      </c>
      <c r="B4" s="5">
        <v>45381.36</v>
      </c>
      <c r="C4" s="56">
        <v>7345.14</v>
      </c>
      <c r="D4" s="6">
        <v>353.08</v>
      </c>
      <c r="E4" s="6">
        <f>SUM(B4:D4)</f>
        <v>53079.58</v>
      </c>
      <c r="F4" s="52">
        <f>IF(E$18=0,"0.00%",E4/E$18)</f>
        <v>0.029710216524263595</v>
      </c>
      <c r="G4" s="49">
        <v>34910.11</v>
      </c>
      <c r="H4" s="5">
        <v>5580.91</v>
      </c>
      <c r="I4" s="6">
        <v>537.08</v>
      </c>
      <c r="J4" s="6">
        <f>SUM(G4:I4)</f>
        <v>41028.100000000006</v>
      </c>
      <c r="K4" s="7">
        <f>IF(J$18=0,"0.00%",J4/J$18)</f>
        <v>0.022282879576031506</v>
      </c>
      <c r="L4" s="8" t="e">
        <f>IF(H4=0,"0.00%",(#REF!+B4)/(G4+H4)-1)</f>
        <v>#REF!</v>
      </c>
      <c r="M4" s="9">
        <f>IF(I4=0,"0.00%",D4/I4-1)</f>
        <v>-0.3425932821925971</v>
      </c>
      <c r="N4" s="38">
        <f>IF(J4=0,"0.00%",E4/J4-1)</f>
        <v>0.2937372191254286</v>
      </c>
      <c r="O4" s="1"/>
    </row>
    <row r="5" spans="1:15" s="37" customFormat="1" ht="15">
      <c r="A5" s="25" t="s">
        <v>23</v>
      </c>
      <c r="B5" s="2">
        <v>414329.52</v>
      </c>
      <c r="C5" s="3">
        <v>0</v>
      </c>
      <c r="D5" s="3">
        <v>262599.56</v>
      </c>
      <c r="E5" s="6">
        <f>SUM(B5:D5)</f>
        <v>676929.0800000001</v>
      </c>
      <c r="F5" s="52">
        <f aca="true" t="shared" si="0" ref="F5:F17">IF(E$18=0,"0.00%",E5/E$18)</f>
        <v>0.3788972998348999</v>
      </c>
      <c r="G5" s="50">
        <v>438785.79</v>
      </c>
      <c r="H5" s="2">
        <v>0</v>
      </c>
      <c r="I5" s="3">
        <v>263050.57</v>
      </c>
      <c r="J5" s="6">
        <f aca="true" t="shared" si="1" ref="J5:J17">SUM(G5:I5)</f>
        <v>701836.36</v>
      </c>
      <c r="K5" s="7">
        <f aca="true" t="shared" si="2" ref="K5:K17">IF(J$18=0,"0.00%",J5/J$18)</f>
        <v>0.3811761961182773</v>
      </c>
      <c r="L5" s="8" t="str">
        <f>IF(H5=0,"0.00%",(#REF!+B5)/(G5+H5)-1)</f>
        <v>0.00%</v>
      </c>
      <c r="M5" s="9">
        <f aca="true" t="shared" si="3" ref="M5:M17">IF(I5=0,"0.00%",D5/I5-1)</f>
        <v>-0.0017145372465834363</v>
      </c>
      <c r="N5" s="38">
        <f aca="true" t="shared" si="4" ref="N5:N17">IF(J5=0,"0.00%",E5/J5-1)</f>
        <v>-0.03548872845516282</v>
      </c>
      <c r="O5" s="1"/>
    </row>
    <row r="6" spans="1:15" s="37" customFormat="1" ht="15">
      <c r="A6" s="25" t="s">
        <v>24</v>
      </c>
      <c r="B6" s="2">
        <v>2917.69</v>
      </c>
      <c r="C6" s="3">
        <v>0</v>
      </c>
      <c r="D6" s="3">
        <v>29122.2</v>
      </c>
      <c r="E6" s="6">
        <f>SUM(B6:D6)</f>
        <v>32039.89</v>
      </c>
      <c r="F6" s="52">
        <f t="shared" si="0"/>
        <v>0.017933677495443407</v>
      </c>
      <c r="G6" s="50">
        <f>1918.5+1470.75</f>
        <v>3389.25</v>
      </c>
      <c r="H6" s="2">
        <v>0</v>
      </c>
      <c r="I6" s="3">
        <v>34808.5</v>
      </c>
      <c r="J6" s="6">
        <f t="shared" si="1"/>
        <v>38197.75</v>
      </c>
      <c r="K6" s="7">
        <f t="shared" si="2"/>
        <v>0.02074568072431717</v>
      </c>
      <c r="L6" s="8" t="str">
        <f>IF(H6=0,"0.00%",(#REF!+B6)/(G6+H6)-1)</f>
        <v>0.00%</v>
      </c>
      <c r="M6" s="9">
        <f t="shared" si="3"/>
        <v>-0.16335952425413336</v>
      </c>
      <c r="N6" s="38">
        <f t="shared" si="4"/>
        <v>-0.16121001891472664</v>
      </c>
      <c r="O6" s="1"/>
    </row>
    <row r="7" spans="1:15" s="37" customFormat="1" ht="15">
      <c r="A7" s="25" t="s">
        <v>15</v>
      </c>
      <c r="B7" s="2">
        <v>8443.63</v>
      </c>
      <c r="C7" s="3">
        <v>22474.82</v>
      </c>
      <c r="D7" s="3">
        <v>8338.47</v>
      </c>
      <c r="E7" s="6">
        <f>SUM(B7:D7)</f>
        <v>39256.92</v>
      </c>
      <c r="F7" s="52">
        <f t="shared" si="0"/>
        <v>0.021973263414587944</v>
      </c>
      <c r="G7" s="50">
        <v>9691.54</v>
      </c>
      <c r="H7" s="2">
        <v>21428.66</v>
      </c>
      <c r="I7" s="3">
        <v>13139.13</v>
      </c>
      <c r="J7" s="6">
        <f t="shared" si="1"/>
        <v>44259.33</v>
      </c>
      <c r="K7" s="7">
        <f t="shared" si="2"/>
        <v>0.024037801421607104</v>
      </c>
      <c r="L7" s="8" t="e">
        <f>IF(H7=0,"0.00%",(#REF!+B7)/(G7+H7)-1)</f>
        <v>#REF!</v>
      </c>
      <c r="M7" s="9">
        <f t="shared" si="3"/>
        <v>-0.36537122320884263</v>
      </c>
      <c r="N7" s="38">
        <f t="shared" si="4"/>
        <v>-0.11302498252910753</v>
      </c>
      <c r="O7" s="1"/>
    </row>
    <row r="8" spans="1:15" s="37" customFormat="1" ht="15">
      <c r="A8" s="25" t="s">
        <v>16</v>
      </c>
      <c r="B8" s="2">
        <v>210.09</v>
      </c>
      <c r="C8" s="3">
        <v>110.5</v>
      </c>
      <c r="D8" s="3">
        <v>1112.15</v>
      </c>
      <c r="E8" s="6">
        <f>SUM(B8:D8)</f>
        <v>1432.7400000000002</v>
      </c>
      <c r="F8" s="52">
        <f t="shared" si="0"/>
        <v>0.0008019471070225769</v>
      </c>
      <c r="G8" s="50">
        <v>514.56</v>
      </c>
      <c r="H8" s="2">
        <v>652.58</v>
      </c>
      <c r="I8" s="3">
        <v>1702.53</v>
      </c>
      <c r="J8" s="6">
        <f t="shared" si="1"/>
        <v>2869.67</v>
      </c>
      <c r="K8" s="7">
        <f t="shared" si="2"/>
        <v>0.001558554040595356</v>
      </c>
      <c r="L8" s="8" t="e">
        <f>IF(H8=0,"0.00%",(#REF!+B8)/(G8+H8)-1)</f>
        <v>#REF!</v>
      </c>
      <c r="M8" s="9">
        <f t="shared" si="3"/>
        <v>-0.3467662831198275</v>
      </c>
      <c r="N8" s="38">
        <f t="shared" si="4"/>
        <v>-0.5007300490997222</v>
      </c>
      <c r="O8" s="1"/>
    </row>
    <row r="9" spans="1:15" s="37" customFormat="1" ht="15">
      <c r="A9" s="25" t="s">
        <v>25</v>
      </c>
      <c r="B9" s="2">
        <v>449.37</v>
      </c>
      <c r="C9" s="3">
        <v>130.64</v>
      </c>
      <c r="D9" s="3">
        <v>63.59</v>
      </c>
      <c r="E9" s="6">
        <f>SUM(B9:D9)</f>
        <v>643.6</v>
      </c>
      <c r="F9" s="52">
        <f t="shared" si="0"/>
        <v>0.00036024202442852885</v>
      </c>
      <c r="G9" s="50">
        <v>912.82</v>
      </c>
      <c r="H9" s="2">
        <v>149.95</v>
      </c>
      <c r="I9" s="3">
        <v>44.69</v>
      </c>
      <c r="J9" s="6">
        <f t="shared" si="1"/>
        <v>1107.46</v>
      </c>
      <c r="K9" s="7">
        <f t="shared" si="2"/>
        <v>0.0006014755208082229</v>
      </c>
      <c r="L9" s="8" t="e">
        <f>IF(H9=0,"0.00%",(#REF!+B9)/(G9+H9)-1)</f>
        <v>#REF!</v>
      </c>
      <c r="M9" s="9">
        <f t="shared" si="3"/>
        <v>0.4229134034459612</v>
      </c>
      <c r="N9" s="38">
        <f t="shared" si="4"/>
        <v>-0.41885034222454987</v>
      </c>
      <c r="O9" s="1"/>
    </row>
    <row r="10" spans="1:15" s="37" customFormat="1" ht="15">
      <c r="A10" s="25" t="s">
        <v>13</v>
      </c>
      <c r="B10" s="2">
        <v>50662.46</v>
      </c>
      <c r="C10" s="55">
        <v>2310.36</v>
      </c>
      <c r="D10" s="3">
        <v>37228.57</v>
      </c>
      <c r="E10" s="6">
        <f>SUM(B10:D10)</f>
        <v>90201.39</v>
      </c>
      <c r="F10" s="52">
        <f t="shared" si="0"/>
        <v>0.05048839549388946</v>
      </c>
      <c r="G10" s="50">
        <v>55129.98</v>
      </c>
      <c r="H10" s="2">
        <v>1618.66</v>
      </c>
      <c r="I10" s="3">
        <v>42648.61</v>
      </c>
      <c r="J10" s="6">
        <f t="shared" si="1"/>
        <v>99397.25</v>
      </c>
      <c r="K10" s="7">
        <f t="shared" si="2"/>
        <v>0.053983902543347055</v>
      </c>
      <c r="L10" s="8" t="e">
        <f>IF(H10=0,"0.00%",(#REF!+B10)/(G10+H10)-1)</f>
        <v>#REF!</v>
      </c>
      <c r="M10" s="9">
        <f t="shared" si="3"/>
        <v>-0.12708597067993543</v>
      </c>
      <c r="N10" s="38">
        <f t="shared" si="4"/>
        <v>-0.09251624164652439</v>
      </c>
      <c r="O10" s="1"/>
    </row>
    <row r="11" spans="1:15" s="37" customFormat="1" ht="15">
      <c r="A11" s="25" t="s">
        <v>26</v>
      </c>
      <c r="B11" s="50">
        <v>15592.13</v>
      </c>
      <c r="C11" s="2">
        <v>1418.22</v>
      </c>
      <c r="D11" s="3">
        <v>593.09</v>
      </c>
      <c r="E11" s="6">
        <f aca="true" t="shared" si="5" ref="E5:E17">SUM(B11:D11)</f>
        <v>17603.44</v>
      </c>
      <c r="F11" s="52">
        <f t="shared" si="0"/>
        <v>0.009853167903210287</v>
      </c>
      <c r="G11" s="50">
        <v>14768.13</v>
      </c>
      <c r="H11" s="2">
        <v>2234.94</v>
      </c>
      <c r="I11" s="3">
        <v>932.35</v>
      </c>
      <c r="J11" s="6">
        <f t="shared" si="1"/>
        <v>17935.42</v>
      </c>
      <c r="K11" s="7">
        <f t="shared" si="2"/>
        <v>0.00974095324924983</v>
      </c>
      <c r="L11" s="8">
        <f aca="true" t="shared" si="6" ref="L5:L17">IF(H11=0,"0.00%",(B11+C11)/(G11+H11)-1)</f>
        <v>0.0004281579738245611</v>
      </c>
      <c r="M11" s="9">
        <f t="shared" si="3"/>
        <v>-0.36387622673888564</v>
      </c>
      <c r="N11" s="38">
        <f t="shared" si="4"/>
        <v>-0.018509742174981136</v>
      </c>
      <c r="O11" s="1"/>
    </row>
    <row r="12" spans="1:15" s="37" customFormat="1" ht="15">
      <c r="A12" s="25" t="s">
        <v>27</v>
      </c>
      <c r="B12" s="50">
        <v>39621.7</v>
      </c>
      <c r="C12" s="2">
        <v>29705.28</v>
      </c>
      <c r="D12" s="3">
        <v>12574.96</v>
      </c>
      <c r="E12" s="6">
        <f t="shared" si="5"/>
        <v>81901.94</v>
      </c>
      <c r="F12" s="52">
        <f t="shared" si="0"/>
        <v>0.0458429469705157</v>
      </c>
      <c r="G12" s="50">
        <v>25691.09</v>
      </c>
      <c r="H12" s="2">
        <v>4166.31</v>
      </c>
      <c r="I12" s="3">
        <v>12674.32</v>
      </c>
      <c r="J12" s="6">
        <f t="shared" si="1"/>
        <v>42531.72</v>
      </c>
      <c r="K12" s="7">
        <f t="shared" si="2"/>
        <v>0.023099514599055054</v>
      </c>
      <c r="L12" s="8">
        <f t="shared" si="6"/>
        <v>1.3219362704053266</v>
      </c>
      <c r="M12" s="9">
        <f t="shared" si="3"/>
        <v>-0.007839473833704758</v>
      </c>
      <c r="N12" s="38">
        <f t="shared" si="4"/>
        <v>0.9256672431775625</v>
      </c>
      <c r="O12" s="1"/>
    </row>
    <row r="13" spans="1:15" s="37" customFormat="1" ht="15">
      <c r="A13" s="25" t="s">
        <v>28</v>
      </c>
      <c r="B13" s="50">
        <v>2837.16</v>
      </c>
      <c r="C13" s="2">
        <v>730.35</v>
      </c>
      <c r="D13" s="3">
        <v>359.19</v>
      </c>
      <c r="E13" s="6">
        <f t="shared" si="5"/>
        <v>3926.7</v>
      </c>
      <c r="F13" s="52">
        <f t="shared" si="0"/>
        <v>0.0021978905489799627</v>
      </c>
      <c r="G13" s="50">
        <v>2030.39</v>
      </c>
      <c r="H13" s="2">
        <v>750.1</v>
      </c>
      <c r="I13" s="3">
        <v>813.23</v>
      </c>
      <c r="J13" s="6">
        <f t="shared" si="1"/>
        <v>3593.7200000000003</v>
      </c>
      <c r="K13" s="7">
        <f t="shared" si="2"/>
        <v>0.0019517947453081166</v>
      </c>
      <c r="L13" s="8">
        <f t="shared" si="6"/>
        <v>0.2830508291703979</v>
      </c>
      <c r="M13" s="9">
        <f t="shared" si="3"/>
        <v>-0.5583168353356369</v>
      </c>
      <c r="N13" s="38">
        <f t="shared" si="4"/>
        <v>0.09265607782464946</v>
      </c>
      <c r="O13" s="1"/>
    </row>
    <row r="14" spans="1:15" s="37" customFormat="1" ht="15">
      <c r="A14" s="25" t="s">
        <v>29</v>
      </c>
      <c r="B14" s="50">
        <v>273404.19</v>
      </c>
      <c r="C14" s="2">
        <v>14</v>
      </c>
      <c r="D14" s="3">
        <v>4382.71</v>
      </c>
      <c r="E14" s="6">
        <f t="shared" si="5"/>
        <v>277800.9</v>
      </c>
      <c r="F14" s="52">
        <f t="shared" si="0"/>
        <v>0.15549340988823385</v>
      </c>
      <c r="G14" s="50">
        <v>298933.69</v>
      </c>
      <c r="H14" s="2">
        <v>53.97</v>
      </c>
      <c r="I14" s="3">
        <v>7735.83</v>
      </c>
      <c r="J14" s="6">
        <f t="shared" si="1"/>
        <v>306723.49</v>
      </c>
      <c r="K14" s="7">
        <f t="shared" si="2"/>
        <v>0.16658540343837766</v>
      </c>
      <c r="L14" s="8">
        <f t="shared" si="6"/>
        <v>-0.08552015156745929</v>
      </c>
      <c r="M14" s="9">
        <f t="shared" si="3"/>
        <v>-0.4334531653358463</v>
      </c>
      <c r="N14" s="38">
        <f t="shared" si="4"/>
        <v>-0.09429532117021744</v>
      </c>
      <c r="O14" s="1"/>
    </row>
    <row r="15" spans="1:15" s="37" customFormat="1" ht="15">
      <c r="A15" s="25" t="s">
        <v>14</v>
      </c>
      <c r="B15" s="50">
        <v>4469.69</v>
      </c>
      <c r="C15" s="2">
        <v>14727.61</v>
      </c>
      <c r="D15" s="3">
        <v>3682.46</v>
      </c>
      <c r="E15" s="6">
        <f t="shared" si="5"/>
        <v>22879.76</v>
      </c>
      <c r="F15" s="52">
        <f t="shared" si="0"/>
        <v>0.012806480827903786</v>
      </c>
      <c r="G15" s="50">
        <v>3701.55</v>
      </c>
      <c r="H15" s="2">
        <v>13871.46</v>
      </c>
      <c r="I15" s="3">
        <v>5438.2</v>
      </c>
      <c r="J15" s="6">
        <f t="shared" si="1"/>
        <v>23011.21</v>
      </c>
      <c r="K15" s="7">
        <f t="shared" si="2"/>
        <v>0.012497678940257334</v>
      </c>
      <c r="L15" s="8">
        <f t="shared" si="6"/>
        <v>0.0924309495072273</v>
      </c>
      <c r="M15" s="9">
        <f t="shared" si="3"/>
        <v>-0.32285314993931813</v>
      </c>
      <c r="N15" s="38">
        <f t="shared" si="4"/>
        <v>-0.005712433201035538</v>
      </c>
      <c r="O15" s="1"/>
    </row>
    <row r="16" spans="1:15" s="37" customFormat="1" ht="15">
      <c r="A16" s="25" t="s">
        <v>30</v>
      </c>
      <c r="B16" s="50">
        <v>257789.16</v>
      </c>
      <c r="C16" s="2">
        <v>0</v>
      </c>
      <c r="D16" s="16">
        <v>229056.06</v>
      </c>
      <c r="E16" s="6">
        <f t="shared" si="5"/>
        <v>486845.22</v>
      </c>
      <c r="F16" s="52">
        <f t="shared" si="0"/>
        <v>0.27250172100085845</v>
      </c>
      <c r="G16" s="50">
        <v>181275.19</v>
      </c>
      <c r="H16" s="2">
        <v>4061.6</v>
      </c>
      <c r="I16" s="16">
        <v>329159.75</v>
      </c>
      <c r="J16" s="6">
        <f t="shared" si="1"/>
        <v>514496.54000000004</v>
      </c>
      <c r="K16" s="7">
        <f t="shared" si="2"/>
        <v>0.2794295724906802</v>
      </c>
      <c r="L16" s="8">
        <f t="shared" si="6"/>
        <v>0.3909227628254488</v>
      </c>
      <c r="M16" s="9">
        <f t="shared" si="3"/>
        <v>-0.30411886629516516</v>
      </c>
      <c r="N16" s="38">
        <f t="shared" si="4"/>
        <v>-0.053744423626250315</v>
      </c>
      <c r="O16" s="1"/>
    </row>
    <row r="17" spans="1:15" s="37" customFormat="1" ht="15.75" thickBot="1">
      <c r="A17" s="26" t="s">
        <v>9</v>
      </c>
      <c r="B17" s="51">
        <v>1125.15</v>
      </c>
      <c r="C17" s="2">
        <v>396.29</v>
      </c>
      <c r="D17" s="2">
        <v>514.08</v>
      </c>
      <c r="E17" s="6">
        <f t="shared" si="5"/>
        <v>2035.52</v>
      </c>
      <c r="F17" s="52">
        <f t="shared" si="0"/>
        <v>0.0011393409657625218</v>
      </c>
      <c r="G17" s="51">
        <v>2218.27</v>
      </c>
      <c r="H17" s="2">
        <v>1198.24</v>
      </c>
      <c r="I17" s="41">
        <v>834.16</v>
      </c>
      <c r="J17" s="6">
        <f t="shared" si="1"/>
        <v>4250.67</v>
      </c>
      <c r="K17" s="7">
        <f t="shared" si="2"/>
        <v>0.0023085925920881016</v>
      </c>
      <c r="L17" s="8">
        <f t="shared" si="6"/>
        <v>-0.5546800682567884</v>
      </c>
      <c r="M17" s="9">
        <f t="shared" si="3"/>
        <v>-0.3837153543684664</v>
      </c>
      <c r="N17" s="38">
        <f t="shared" si="4"/>
        <v>-0.5211296101555755</v>
      </c>
      <c r="O17" s="1"/>
    </row>
    <row r="18" spans="1:15" s="37" customFormat="1" ht="16.5" thickBot="1" thickTop="1">
      <c r="A18" s="17" t="s">
        <v>8</v>
      </c>
      <c r="B18" s="18">
        <f>SUM(B4:B17)</f>
        <v>1117233.2999999998</v>
      </c>
      <c r="C18" s="18">
        <f>SUM(C4:C17)</f>
        <v>79363.20999999999</v>
      </c>
      <c r="D18" s="19">
        <f>SUM(D4:D17)</f>
        <v>589980.17</v>
      </c>
      <c r="E18" s="19">
        <f>SUM(E4:E17)</f>
        <v>1786576.6800000002</v>
      </c>
      <c r="F18" s="53">
        <f>IF(E$18=0,"0.00%",E18/E$18)</f>
        <v>1</v>
      </c>
      <c r="G18" s="18">
        <f>SUM(G4:G17)</f>
        <v>1071952.3599999999</v>
      </c>
      <c r="H18" s="18">
        <f>SUM(H4:H17)</f>
        <v>55767.38</v>
      </c>
      <c r="I18" s="19">
        <f>SUM(I4:I17)</f>
        <v>713518.9500000001</v>
      </c>
      <c r="J18" s="19">
        <f>SUM(J4:J17)</f>
        <v>1841238.69</v>
      </c>
      <c r="K18" s="20">
        <f>IF(J$18=0,"0.00%",J18/J$18)</f>
        <v>1</v>
      </c>
      <c r="L18" s="21">
        <f>IF(H18=0,"0.00%",(B18+C18)/(G18+H18)-1)</f>
        <v>0.061076141134143835</v>
      </c>
      <c r="M18" s="22">
        <f>IF(I18=0,"0.00%",D18/I18-1)</f>
        <v>-0.17314015275978312</v>
      </c>
      <c r="N18" s="20">
        <f>IF(J18=0,"0.00%",E18/J18-1)</f>
        <v>-0.029687628386735554</v>
      </c>
      <c r="O18" s="40"/>
    </row>
    <row r="19" spans="1:15" s="37" customFormat="1" ht="15.75" thickBot="1" thickTop="1">
      <c r="A19" s="36"/>
      <c r="B19" s="36"/>
      <c r="C19" s="36"/>
      <c r="D19" s="1"/>
      <c r="E19" s="1"/>
      <c r="F19" s="54"/>
      <c r="G19" s="4"/>
      <c r="H19" s="1"/>
      <c r="I19" s="1"/>
      <c r="J19" s="1"/>
      <c r="K19" s="1"/>
      <c r="L19" s="1"/>
      <c r="M19" s="1"/>
      <c r="N19" s="1"/>
      <c r="O19" s="1"/>
    </row>
    <row r="20" spans="1:15" s="37" customFormat="1" ht="16.5" thickBot="1" thickTop="1">
      <c r="A20" s="28" t="s">
        <v>17</v>
      </c>
      <c r="B20" s="46"/>
      <c r="C20" s="32"/>
      <c r="D20" s="44" t="s">
        <v>32</v>
      </c>
      <c r="E20" s="33"/>
      <c r="F20" s="34"/>
      <c r="G20" s="35"/>
      <c r="H20" s="33"/>
      <c r="I20" s="45" t="s">
        <v>20</v>
      </c>
      <c r="J20" s="33"/>
      <c r="K20" s="34"/>
      <c r="L20" s="35"/>
      <c r="M20" s="32" t="s">
        <v>12</v>
      </c>
      <c r="N20" s="34"/>
      <c r="O20" s="1"/>
    </row>
    <row r="21" spans="1:15" s="37" customFormat="1" ht="15.75" thickTop="1">
      <c r="A21" s="23" t="s">
        <v>0</v>
      </c>
      <c r="B21" s="47" t="s">
        <v>21</v>
      </c>
      <c r="C21" s="29" t="s">
        <v>18</v>
      </c>
      <c r="D21" s="30" t="s">
        <v>2</v>
      </c>
      <c r="E21" s="30" t="s">
        <v>3</v>
      </c>
      <c r="F21" s="31" t="s">
        <v>10</v>
      </c>
      <c r="G21" s="47" t="s">
        <v>21</v>
      </c>
      <c r="H21" s="29" t="s">
        <v>18</v>
      </c>
      <c r="I21" s="30" t="s">
        <v>2</v>
      </c>
      <c r="J21" s="30" t="s">
        <v>3</v>
      </c>
      <c r="K21" s="31" t="s">
        <v>10</v>
      </c>
      <c r="L21" s="29" t="s">
        <v>1</v>
      </c>
      <c r="M21" s="30" t="s">
        <v>2</v>
      </c>
      <c r="N21" s="31" t="s">
        <v>3</v>
      </c>
      <c r="O21" s="1"/>
    </row>
    <row r="22" spans="1:15" s="37" customFormat="1" ht="15.75" thickBot="1">
      <c r="A22" s="10" t="s">
        <v>4</v>
      </c>
      <c r="B22" s="48" t="s">
        <v>5</v>
      </c>
      <c r="C22" s="11" t="s">
        <v>5</v>
      </c>
      <c r="D22" s="12" t="s">
        <v>6</v>
      </c>
      <c r="E22" s="12"/>
      <c r="F22" s="13" t="s">
        <v>11</v>
      </c>
      <c r="G22" s="48" t="s">
        <v>5</v>
      </c>
      <c r="H22" s="11" t="s">
        <v>5</v>
      </c>
      <c r="I22" s="12" t="s">
        <v>6</v>
      </c>
      <c r="J22" s="12"/>
      <c r="K22" s="13" t="s">
        <v>11</v>
      </c>
      <c r="L22" s="14" t="s">
        <v>7</v>
      </c>
      <c r="M22" s="15" t="s">
        <v>7</v>
      </c>
      <c r="N22" s="43" t="s">
        <v>7</v>
      </c>
      <c r="O22" s="1"/>
    </row>
    <row r="23" spans="1:15" s="37" customFormat="1" ht="15.75" thickTop="1">
      <c r="A23" s="24" t="s">
        <v>22</v>
      </c>
      <c r="B23" s="49">
        <v>172256.77</v>
      </c>
      <c r="C23" s="5">
        <v>29598.93</v>
      </c>
      <c r="D23" s="6">
        <v>1502.57</v>
      </c>
      <c r="E23" s="6">
        <f>SUM(B23:D23)</f>
        <v>203358.27</v>
      </c>
      <c r="F23" s="52">
        <f>IF(E$37=0,"0.00%",E23/E$37)</f>
        <v>0.02364731003141193</v>
      </c>
      <c r="G23" s="49">
        <v>147933.41</v>
      </c>
      <c r="H23" s="5">
        <v>14236.12</v>
      </c>
      <c r="I23" s="6">
        <v>3972.83</v>
      </c>
      <c r="J23" s="6">
        <f>SUM(G23:I23)</f>
        <v>166142.36</v>
      </c>
      <c r="K23" s="7">
        <f>IF(J$37=0,"0.00%",J23/J$37)</f>
        <v>0.01853571237492047</v>
      </c>
      <c r="L23" s="8">
        <f>IF(H23=0,"0.00%",(B23+C23)/(G23+H23)-1)</f>
        <v>0.24472026280152614</v>
      </c>
      <c r="M23" s="9">
        <f>IF(I23=0,"0.00%",D23/I23-1)</f>
        <v>-0.6217884983752137</v>
      </c>
      <c r="N23" s="38">
        <f>IF(J23=0,"0.00%",E23/J23-1)</f>
        <v>0.2240001285644433</v>
      </c>
      <c r="O23" s="1"/>
    </row>
    <row r="24" spans="1:15" s="37" customFormat="1" ht="15">
      <c r="A24" s="25" t="s">
        <v>23</v>
      </c>
      <c r="B24" s="50">
        <v>2074822.98</v>
      </c>
      <c r="C24" s="2">
        <v>0</v>
      </c>
      <c r="D24" s="3">
        <v>1332626.4</v>
      </c>
      <c r="E24" s="6">
        <f aca="true" t="shared" si="7" ref="E24:E36">SUM(B24:D24)</f>
        <v>3407449.38</v>
      </c>
      <c r="F24" s="52">
        <f aca="true" t="shared" si="8" ref="F24:F36">IF(E$37=0,"0.00%",E24/E$37)</f>
        <v>0.3962317928117817</v>
      </c>
      <c r="G24" s="50">
        <v>2235958.07</v>
      </c>
      <c r="H24" s="2">
        <v>0</v>
      </c>
      <c r="I24" s="3">
        <v>1377354.45</v>
      </c>
      <c r="J24" s="6">
        <f aca="true" t="shared" si="9" ref="J24:J36">SUM(G24:I24)</f>
        <v>3613312.5199999996</v>
      </c>
      <c r="K24" s="7">
        <f aca="true" t="shared" si="10" ref="K24:K36">IF(J$37=0,"0.00%",J24/J$37)</f>
        <v>0.4031200808235724</v>
      </c>
      <c r="L24" s="8" t="str">
        <f aca="true" t="shared" si="11" ref="L24:L36">IF(H24=0,"0.00%",(B24+C24)/(G24+H24)-1)</f>
        <v>0.00%</v>
      </c>
      <c r="M24" s="9">
        <f aca="true" t="shared" si="12" ref="M24:M36">IF(I24=0,"0.00%",D24/I24-1)</f>
        <v>-0.0324738849901709</v>
      </c>
      <c r="N24" s="38">
        <f aca="true" t="shared" si="13" ref="N24:N36">IF(J24=0,"0.00%",E24/J24-1)</f>
        <v>-0.05697352190283267</v>
      </c>
      <c r="O24" s="1"/>
    </row>
    <row r="25" spans="1:15" s="37" customFormat="1" ht="15">
      <c r="A25" s="25" t="s">
        <v>24</v>
      </c>
      <c r="B25" s="50">
        <v>9331.25</v>
      </c>
      <c r="C25" s="2">
        <v>0</v>
      </c>
      <c r="D25" s="3">
        <v>110564.57</v>
      </c>
      <c r="E25" s="6">
        <f t="shared" si="7"/>
        <v>119895.82</v>
      </c>
      <c r="F25" s="52">
        <f t="shared" si="8"/>
        <v>0.013941963742169716</v>
      </c>
      <c r="G25" s="50">
        <f>5394.67+6354.79</f>
        <v>11749.46</v>
      </c>
      <c r="H25" s="2">
        <v>0</v>
      </c>
      <c r="I25" s="3">
        <v>128422.3</v>
      </c>
      <c r="J25" s="6">
        <f t="shared" si="9"/>
        <v>140171.76</v>
      </c>
      <c r="K25" s="7">
        <f t="shared" si="10"/>
        <v>0.015638296136195384</v>
      </c>
      <c r="L25" s="8" t="str">
        <f t="shared" si="11"/>
        <v>0.00%</v>
      </c>
      <c r="M25" s="9">
        <f t="shared" si="12"/>
        <v>-0.13905474360761327</v>
      </c>
      <c r="N25" s="38">
        <f t="shared" si="13"/>
        <v>-0.1446506771406737</v>
      </c>
      <c r="O25" s="1"/>
    </row>
    <row r="26" spans="1:15" s="37" customFormat="1" ht="15">
      <c r="A26" s="25" t="s">
        <v>15</v>
      </c>
      <c r="B26" s="50">
        <v>36635.97</v>
      </c>
      <c r="C26" s="2">
        <v>83987.74</v>
      </c>
      <c r="D26" s="3">
        <v>33060.61</v>
      </c>
      <c r="E26" s="6">
        <f t="shared" si="7"/>
        <v>153684.32</v>
      </c>
      <c r="F26" s="52">
        <f t="shared" si="8"/>
        <v>0.017871025171519807</v>
      </c>
      <c r="G26" s="50">
        <v>40278.19</v>
      </c>
      <c r="H26" s="2">
        <v>90242.09</v>
      </c>
      <c r="I26" s="3">
        <v>61532.84</v>
      </c>
      <c r="J26" s="6">
        <f t="shared" si="9"/>
        <v>192053.12</v>
      </c>
      <c r="K26" s="7">
        <f t="shared" si="10"/>
        <v>0.021426452549645293</v>
      </c>
      <c r="L26" s="8">
        <f t="shared" si="11"/>
        <v>-0.07582400221636054</v>
      </c>
      <c r="M26" s="9">
        <f t="shared" si="12"/>
        <v>-0.4627160066072036</v>
      </c>
      <c r="N26" s="38">
        <f t="shared" si="13"/>
        <v>-0.19978222691721947</v>
      </c>
      <c r="O26" s="1"/>
    </row>
    <row r="27" spans="1:15" s="37" customFormat="1" ht="15">
      <c r="A27" s="25" t="s">
        <v>16</v>
      </c>
      <c r="B27" s="50">
        <v>1404.97</v>
      </c>
      <c r="C27" s="2">
        <v>390.35</v>
      </c>
      <c r="D27" s="3">
        <v>3285.03</v>
      </c>
      <c r="E27" s="6">
        <f t="shared" si="7"/>
        <v>5080.35</v>
      </c>
      <c r="F27" s="52">
        <f t="shared" si="8"/>
        <v>0.0005907633435221671</v>
      </c>
      <c r="G27" s="50">
        <v>1913.17</v>
      </c>
      <c r="H27" s="2">
        <v>944.32</v>
      </c>
      <c r="I27" s="3">
        <v>4855.3</v>
      </c>
      <c r="J27" s="6">
        <f t="shared" si="9"/>
        <v>7712.790000000001</v>
      </c>
      <c r="K27" s="7">
        <f t="shared" si="10"/>
        <v>0.0008604792724032743</v>
      </c>
      <c r="L27" s="8">
        <f t="shared" si="11"/>
        <v>-0.37171433670808995</v>
      </c>
      <c r="M27" s="9">
        <f t="shared" si="12"/>
        <v>-0.32341358927357733</v>
      </c>
      <c r="N27" s="38">
        <f t="shared" si="13"/>
        <v>-0.3413083981283038</v>
      </c>
      <c r="O27" s="1"/>
    </row>
    <row r="28" spans="1:15" s="37" customFormat="1" ht="15">
      <c r="A28" s="25" t="s">
        <v>25</v>
      </c>
      <c r="B28" s="50">
        <v>1362.78</v>
      </c>
      <c r="C28" s="2">
        <v>1018.63</v>
      </c>
      <c r="D28" s="3">
        <v>321.93</v>
      </c>
      <c r="E28" s="6">
        <f t="shared" si="7"/>
        <v>2703.3399999999997</v>
      </c>
      <c r="F28" s="52">
        <f t="shared" si="8"/>
        <v>0.00031435514818412415</v>
      </c>
      <c r="G28" s="50">
        <v>3206.78</v>
      </c>
      <c r="H28" s="2">
        <v>302.08</v>
      </c>
      <c r="I28" s="3">
        <v>360.16</v>
      </c>
      <c r="J28" s="6">
        <f t="shared" si="9"/>
        <v>3869.02</v>
      </c>
      <c r="K28" s="7">
        <f t="shared" si="10"/>
        <v>0.00043164814736479487</v>
      </c>
      <c r="L28" s="8">
        <f t="shared" si="11"/>
        <v>-0.3213151849888568</v>
      </c>
      <c r="M28" s="9">
        <f t="shared" si="12"/>
        <v>-0.10614726788094186</v>
      </c>
      <c r="N28" s="38">
        <f t="shared" si="13"/>
        <v>-0.3012855968694915</v>
      </c>
      <c r="O28" s="1"/>
    </row>
    <row r="29" spans="1:15" s="37" customFormat="1" ht="15">
      <c r="A29" s="25" t="s">
        <v>13</v>
      </c>
      <c r="B29" s="50">
        <v>232012.93</v>
      </c>
      <c r="C29" s="2">
        <v>10714.71</v>
      </c>
      <c r="D29" s="3">
        <v>173240.77</v>
      </c>
      <c r="E29" s="6">
        <f t="shared" si="7"/>
        <v>415968.41</v>
      </c>
      <c r="F29" s="52">
        <f t="shared" si="8"/>
        <v>0.04837046437572207</v>
      </c>
      <c r="G29" s="50">
        <v>286946.43</v>
      </c>
      <c r="H29" s="2">
        <v>6114.25</v>
      </c>
      <c r="I29" s="3">
        <v>196921.04</v>
      </c>
      <c r="J29" s="6">
        <f t="shared" si="9"/>
        <v>489981.72</v>
      </c>
      <c r="K29" s="7">
        <f t="shared" si="10"/>
        <v>0.05466492850401798</v>
      </c>
      <c r="L29" s="8">
        <f t="shared" si="11"/>
        <v>-0.17174955029791106</v>
      </c>
      <c r="M29" s="9">
        <f t="shared" si="12"/>
        <v>-0.120252614956736</v>
      </c>
      <c r="N29" s="38">
        <f t="shared" si="13"/>
        <v>-0.1510532066379946</v>
      </c>
      <c r="O29" s="1"/>
    </row>
    <row r="30" spans="1:15" s="37" customFormat="1" ht="15">
      <c r="A30" s="25" t="s">
        <v>26</v>
      </c>
      <c r="B30" s="50">
        <v>75063.3</v>
      </c>
      <c r="C30" s="2">
        <v>7233.26</v>
      </c>
      <c r="D30" s="3">
        <v>2491.61</v>
      </c>
      <c r="E30" s="6">
        <f t="shared" si="7"/>
        <v>84788.17</v>
      </c>
      <c r="F30" s="52">
        <f t="shared" si="8"/>
        <v>0.009859506293921856</v>
      </c>
      <c r="G30" s="50">
        <v>57030.42</v>
      </c>
      <c r="H30" s="2">
        <v>10465.68</v>
      </c>
      <c r="I30" s="3">
        <v>4445.23</v>
      </c>
      <c r="J30" s="6">
        <f t="shared" si="9"/>
        <v>71941.33</v>
      </c>
      <c r="K30" s="7">
        <f t="shared" si="10"/>
        <v>0.008026151793854604</v>
      </c>
      <c r="L30" s="8">
        <f t="shared" si="11"/>
        <v>0.21927874351258803</v>
      </c>
      <c r="M30" s="9">
        <f t="shared" si="12"/>
        <v>-0.43948682070444045</v>
      </c>
      <c r="N30" s="38">
        <f t="shared" si="13"/>
        <v>0.1785738462160762</v>
      </c>
      <c r="O30" s="1"/>
    </row>
    <row r="31" spans="1:15" s="37" customFormat="1" ht="15">
      <c r="A31" s="25" t="s">
        <v>27</v>
      </c>
      <c r="B31" s="50">
        <v>122382.37</v>
      </c>
      <c r="C31" s="2">
        <v>61222.84</v>
      </c>
      <c r="D31" s="3">
        <v>67699.17</v>
      </c>
      <c r="E31" s="6">
        <f t="shared" si="7"/>
        <v>251304.38</v>
      </c>
      <c r="F31" s="52">
        <f t="shared" si="8"/>
        <v>0.0292226747705503</v>
      </c>
      <c r="G31" s="50">
        <v>149428.42</v>
      </c>
      <c r="H31" s="2">
        <v>19362.61</v>
      </c>
      <c r="I31" s="3">
        <v>51602.02</v>
      </c>
      <c r="J31" s="6">
        <f t="shared" si="9"/>
        <v>220393.05000000002</v>
      </c>
      <c r="K31" s="7">
        <f t="shared" si="10"/>
        <v>0.024588203659990544</v>
      </c>
      <c r="L31" s="8">
        <f t="shared" si="11"/>
        <v>0.08776639374734518</v>
      </c>
      <c r="M31" s="9">
        <f t="shared" si="12"/>
        <v>0.3119480593976749</v>
      </c>
      <c r="N31" s="38">
        <f t="shared" si="13"/>
        <v>0.1402554663134794</v>
      </c>
      <c r="O31" s="1"/>
    </row>
    <row r="32" spans="1:15" s="37" customFormat="1" ht="15">
      <c r="A32" s="25" t="s">
        <v>28</v>
      </c>
      <c r="B32" s="50">
        <v>12981.89</v>
      </c>
      <c r="C32" s="2">
        <v>3879.11</v>
      </c>
      <c r="D32" s="3">
        <v>1886.59</v>
      </c>
      <c r="E32" s="6">
        <f t="shared" si="7"/>
        <v>18747.59</v>
      </c>
      <c r="F32" s="52">
        <f t="shared" si="8"/>
        <v>0.00218004447555439</v>
      </c>
      <c r="G32" s="50">
        <v>10501.22</v>
      </c>
      <c r="H32" s="2">
        <v>1558.82</v>
      </c>
      <c r="I32" s="3">
        <v>5033.88</v>
      </c>
      <c r="J32" s="6">
        <f t="shared" si="9"/>
        <v>17093.92</v>
      </c>
      <c r="K32" s="7">
        <f t="shared" si="10"/>
        <v>0.001907087298386158</v>
      </c>
      <c r="L32" s="8">
        <f t="shared" si="11"/>
        <v>0.398088231879828</v>
      </c>
      <c r="M32" s="9">
        <f t="shared" si="12"/>
        <v>-0.6252214991219497</v>
      </c>
      <c r="N32" s="38">
        <f t="shared" si="13"/>
        <v>0.09674024448458884</v>
      </c>
      <c r="O32" s="1"/>
    </row>
    <row r="33" spans="1:15" s="37" customFormat="1" ht="15">
      <c r="A33" s="25" t="s">
        <v>29</v>
      </c>
      <c r="B33" s="50">
        <v>1378599.43</v>
      </c>
      <c r="C33" s="2">
        <v>28.97</v>
      </c>
      <c r="D33" s="3">
        <v>25024.72</v>
      </c>
      <c r="E33" s="6">
        <f t="shared" si="7"/>
        <v>1403653.1199999999</v>
      </c>
      <c r="F33" s="52">
        <f t="shared" si="8"/>
        <v>0.16322237844174545</v>
      </c>
      <c r="G33" s="50">
        <v>1474543.75</v>
      </c>
      <c r="H33" s="2">
        <v>280.2</v>
      </c>
      <c r="I33" s="3">
        <v>37136.72</v>
      </c>
      <c r="J33" s="6">
        <f t="shared" si="9"/>
        <v>1511960.67</v>
      </c>
      <c r="K33" s="7">
        <f t="shared" si="10"/>
        <v>0.16868225599607495</v>
      </c>
      <c r="L33" s="8">
        <f t="shared" si="11"/>
        <v>-0.06522510703735185</v>
      </c>
      <c r="M33" s="9">
        <f t="shared" si="12"/>
        <v>-0.3261461970793328</v>
      </c>
      <c r="N33" s="38">
        <f t="shared" si="13"/>
        <v>-0.07163384084587332</v>
      </c>
      <c r="O33" s="1"/>
    </row>
    <row r="34" spans="1:15" s="37" customFormat="1" ht="15">
      <c r="A34" s="25" t="s">
        <v>14</v>
      </c>
      <c r="B34" s="50">
        <v>20766.15</v>
      </c>
      <c r="C34" s="2">
        <v>57812.95</v>
      </c>
      <c r="D34" s="3">
        <v>13942.94</v>
      </c>
      <c r="E34" s="6">
        <f t="shared" si="7"/>
        <v>92522.04000000001</v>
      </c>
      <c r="F34" s="52">
        <f t="shared" si="8"/>
        <v>0.010758831517492238</v>
      </c>
      <c r="G34" s="50">
        <v>17184.66</v>
      </c>
      <c r="H34" s="2">
        <v>60061.65</v>
      </c>
      <c r="I34" s="3">
        <v>24796.89</v>
      </c>
      <c r="J34" s="6">
        <f t="shared" si="9"/>
        <v>102043.2</v>
      </c>
      <c r="K34" s="7">
        <f t="shared" si="10"/>
        <v>0.01138447416430394</v>
      </c>
      <c r="L34" s="8">
        <f t="shared" si="11"/>
        <v>0.0172537691444421</v>
      </c>
      <c r="M34" s="9">
        <f t="shared" si="12"/>
        <v>-0.4377141649618157</v>
      </c>
      <c r="N34" s="38">
        <f t="shared" si="13"/>
        <v>-0.09330518839079904</v>
      </c>
      <c r="O34" s="1"/>
    </row>
    <row r="35" spans="1:15" s="37" customFormat="1" ht="15">
      <c r="A35" s="25" t="s">
        <v>30</v>
      </c>
      <c r="B35" s="50">
        <v>1282147</v>
      </c>
      <c r="C35" s="2">
        <v>5.95</v>
      </c>
      <c r="D35" s="16">
        <v>1149014.68</v>
      </c>
      <c r="E35" s="6">
        <f t="shared" si="7"/>
        <v>2431167.63</v>
      </c>
      <c r="F35" s="52">
        <f t="shared" si="8"/>
        <v>0.2827058603760888</v>
      </c>
      <c r="G35" s="50">
        <v>388414.66</v>
      </c>
      <c r="H35" s="2">
        <v>4061.6</v>
      </c>
      <c r="I35" s="16">
        <v>2000246.11</v>
      </c>
      <c r="J35" s="6">
        <f t="shared" si="9"/>
        <v>2392722.37</v>
      </c>
      <c r="K35" s="7">
        <f t="shared" si="10"/>
        <v>0.26694464700849346</v>
      </c>
      <c r="L35" s="8">
        <f t="shared" si="11"/>
        <v>2.2668293108989577</v>
      </c>
      <c r="M35" s="9">
        <f t="shared" si="12"/>
        <v>-0.4255633473022977</v>
      </c>
      <c r="N35" s="38">
        <f t="shared" si="13"/>
        <v>0.016067580795008807</v>
      </c>
      <c r="O35" s="1"/>
    </row>
    <row r="36" spans="1:15" s="37" customFormat="1" ht="15.75" thickBot="1">
      <c r="A36" s="26" t="s">
        <v>9</v>
      </c>
      <c r="B36" s="51">
        <v>4948.21</v>
      </c>
      <c r="C36" s="2">
        <v>2341.94</v>
      </c>
      <c r="D36" s="41">
        <v>2023.51</v>
      </c>
      <c r="E36" s="6">
        <f t="shared" si="7"/>
        <v>9313.66</v>
      </c>
      <c r="F36" s="52">
        <f t="shared" si="8"/>
        <v>0.0010830295003353442</v>
      </c>
      <c r="G36" s="51">
        <v>22346.05</v>
      </c>
      <c r="H36" s="2">
        <v>6595.47</v>
      </c>
      <c r="I36" s="41">
        <v>5025.89</v>
      </c>
      <c r="J36" s="6">
        <f t="shared" si="9"/>
        <v>33967.41</v>
      </c>
      <c r="K36" s="7">
        <f t="shared" si="10"/>
        <v>0.0037895822707766846</v>
      </c>
      <c r="L36" s="8">
        <f t="shared" si="11"/>
        <v>-0.7481075631134785</v>
      </c>
      <c r="M36" s="9">
        <f t="shared" si="12"/>
        <v>-0.5973827521095767</v>
      </c>
      <c r="N36" s="38">
        <f t="shared" si="13"/>
        <v>-0.7258060005163773</v>
      </c>
      <c r="O36" s="1"/>
    </row>
    <row r="37" spans="1:15" s="37" customFormat="1" ht="16.5" thickBot="1" thickTop="1">
      <c r="A37" s="17" t="s">
        <v>8</v>
      </c>
      <c r="B37" s="18">
        <f>SUM(B23:B36)</f>
        <v>5424716.000000001</v>
      </c>
      <c r="C37" s="18">
        <f>SUM(C23:C36)</f>
        <v>258235.38</v>
      </c>
      <c r="D37" s="19">
        <f>SUM(D23:D36)</f>
        <v>2916685.0999999996</v>
      </c>
      <c r="E37" s="19">
        <f>SUM(E23:E36)</f>
        <v>8599636.48</v>
      </c>
      <c r="F37" s="53">
        <f>IF(E$37=0,"0.00%",E37/E$37)</f>
        <v>1</v>
      </c>
      <c r="G37" s="18">
        <f>SUM(G23:G36)</f>
        <v>4847434.69</v>
      </c>
      <c r="H37" s="18">
        <f>SUM(H23:H36)</f>
        <v>214224.89000000004</v>
      </c>
      <c r="I37" s="19">
        <f>SUM(I23:I36)</f>
        <v>3901705.66</v>
      </c>
      <c r="J37" s="19">
        <f>SUM(J23:J36)</f>
        <v>8963365.24</v>
      </c>
      <c r="K37" s="20">
        <f>IF(J$37=0,"0.00%",J37/J$37)</f>
        <v>1</v>
      </c>
      <c r="L37" s="21">
        <f>IF(H37=0,"0.00%",(B37+C37)/(G37+H37)-1)</f>
        <v>0.12274468288126172</v>
      </c>
      <c r="M37" s="22">
        <f>IF(I37=0,"0.00%",D37/I37-1)</f>
        <v>-0.2524589617557159</v>
      </c>
      <c r="N37" s="20">
        <f>IF(J37=0,"0.00%",E37/J37-1)</f>
        <v>-0.04057948663932831</v>
      </c>
      <c r="O37" s="40"/>
    </row>
    <row r="38" spans="3:15" s="37" customFormat="1" ht="15" thickTop="1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3:15" s="37" customFormat="1" ht="14.2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ht="14.25">
      <c r="A40" s="37"/>
    </row>
    <row r="41" ht="14.25">
      <c r="A41" s="37"/>
    </row>
    <row r="42" ht="14.25">
      <c r="A42" s="37"/>
    </row>
    <row r="43" ht="14.25">
      <c r="A43" s="37"/>
    </row>
    <row r="44" ht="14.25">
      <c r="A44" s="37"/>
    </row>
    <row r="45" ht="14.25">
      <c r="A45" s="37"/>
    </row>
    <row r="46" ht="14.25">
      <c r="A46" s="37"/>
    </row>
    <row r="47" ht="14.25">
      <c r="A47" s="37"/>
    </row>
    <row r="48" ht="14.25">
      <c r="A48" s="37"/>
    </row>
    <row r="49" ht="14.25">
      <c r="A49" s="37"/>
    </row>
    <row r="50" ht="14.25">
      <c r="A50" s="37"/>
    </row>
    <row r="51" ht="14.25">
      <c r="A51" s="37"/>
    </row>
    <row r="52" ht="14.25">
      <c r="A52" s="37"/>
    </row>
    <row r="53" ht="14.25">
      <c r="A53" s="37"/>
    </row>
    <row r="54" ht="14.25">
      <c r="A54" s="37"/>
    </row>
    <row r="55" ht="14.25">
      <c r="A55" s="37"/>
    </row>
    <row r="56" ht="14.25">
      <c r="A56" s="37"/>
    </row>
    <row r="57" ht="14.25">
      <c r="A57" s="37"/>
    </row>
    <row r="58" ht="14.25">
      <c r="A58" s="37"/>
    </row>
    <row r="59" ht="14.25">
      <c r="A59" s="37"/>
    </row>
  </sheetData>
  <printOptions/>
  <pageMargins left="0.75" right="0.75" top="1" bottom="1" header="0.5" footer="0.5"/>
  <pageSetup fitToHeight="1" fitToWidth="1" horizontalDpi="600" verticalDpi="600" orientation="landscape" paperSize="5" scale="70" r:id="rId1"/>
  <headerFooter alignWithMargins="0">
    <oddHeader>&amp;C&amp;"Arial,Bold"&amp;14Pacific Land Border Sales Jun 07 - 08</oddHeader>
    <oddFooter>&amp;LStatistics and Reference Materials/Pacific Land Border (Jun 07-08)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srm120</cp:lastModifiedBy>
  <cp:lastPrinted>2008-02-11T19:53:50Z</cp:lastPrinted>
  <dcterms:created xsi:type="dcterms:W3CDTF">2006-01-31T19:56:50Z</dcterms:created>
  <dcterms:modified xsi:type="dcterms:W3CDTF">2008-07-25T19:29:58Z</dcterms:modified>
  <cp:category/>
  <cp:version/>
  <cp:contentType/>
  <cp:contentStatus/>
</cp:coreProperties>
</file>