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<sst xmlns="http://schemas.openxmlformats.org/spreadsheetml/2006/main" count="90" uniqueCount="33">
  <si>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</si>
  <si>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</si>
  <si>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</si>
  <si>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</si>
  <si>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</si>
  <si>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</si>
  <si>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</si>
  <si>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</si>
  <si>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</si>
  <si>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</si>
  <si>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</si>
  <si>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</si>
  <si>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</si>
  <si>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</si>
  <si>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</si>
  <si>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</si>
  <si>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</si>
  <si>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</si>
  <si>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</si>
  <si>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</si>
  <si>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</si>
  <si>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</si>
  <si>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</si>
  <si>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</si>
  <si>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</si>
  <si>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</si>
  <si>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</si>
  <si>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</si>
  <si>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Pacific Gross Sales - Land Border</t>
  </si>
  <si>
    <t>July 15</t>
  </si>
  <si>
    <t>Jan - July 15</t>
  </si>
  <si>
    <t>July 16</t>
  </si>
  <si>
    <t>Jan - July 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</si>
</sst>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1" xfId="0" applyNumberFormat="1" applyFont="1" applyBorder="1" applyAlignment="1">
      <alignment/>
    </xf>
    <xf numFmtId="10" fontId="2" fillId="0" borderId="12" xfId="57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164" fontId="2" fillId="0" borderId="17" xfId="0" applyNumberFormat="1" applyFont="1" applyBorder="1" applyAlignment="1">
      <alignment/>
    </xf>
    <xf numFmtId="0" fontId="1" fillId="33" borderId="18" xfId="0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10" fontId="1" fillId="33" borderId="21" xfId="57" applyNumberFormat="1" applyFont="1" applyFill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" fontId="3" fillId="0" borderId="18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164" fontId="2" fillId="0" borderId="3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17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7" fontId="3" fillId="0" borderId="29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2" fillId="0" borderId="37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2" fillId="0" borderId="37" xfId="57" applyNumberFormat="1" applyFont="1" applyBorder="1" applyAlignment="1">
      <alignment horizontal="right"/>
    </xf>
    <xf numFmtId="10" fontId="2" fillId="0" borderId="11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10" fontId="1" fillId="33" borderId="19" xfId="57" applyNumberFormat="1" applyFont="1" applyFill="1" applyBorder="1" applyAlignment="1">
      <alignment horizontal="right"/>
    </xf>
    <xf numFmtId="10" fontId="1" fillId="33" borderId="20" xfId="57" applyNumberFormat="1" applyFont="1" applyFill="1" applyBorder="1" applyAlignment="1">
      <alignment horizontal="right"/>
    </xf>
    <xf numFmtId="164" fontId="2" fillId="0" borderId="42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9"/>
  <sheetViews>
    <sheetView tabSelected="1" view="pageLayout" zoomScaleNormal="75" workbookViewId="0" topLeftCell="F19">
      <selection activeCell="B37" sqref="B37"/>
    </sheetView>
  </sheetViews>
  <sheetFormatPr defaultColWidth="9.140625" defaultRowHeight="12.75"/>
  <cols>
    <col min="1" max="1" width="51.421875" style="20" customWidth="1"/>
    <col min="2" max="2" width="17.57421875" style="30" bestFit="1" customWidth="1"/>
    <col min="3" max="3" width="15.8515625" style="1" bestFit="1" customWidth="1"/>
    <col min="4" max="4" width="14.7109375" style="1" bestFit="1" customWidth="1"/>
    <col min="5" max="5" width="15.7109375" style="1" bestFit="1" customWidth="1"/>
    <col min="6" max="6" width="9.28125" style="1" bestFit="1" customWidth="1"/>
    <col min="7" max="7" width="17.7109375" style="1" customWidth="1"/>
    <col min="8" max="8" width="16.28125" style="1" customWidth="1"/>
    <col min="9" max="9" width="15.8515625" style="1" bestFit="1" customWidth="1"/>
    <col min="10" max="10" width="15.7109375" style="1" bestFit="1" customWidth="1"/>
    <col min="11" max="11" width="9.28125" style="1" bestFit="1" customWidth="1"/>
    <col min="12" max="12" width="11.57421875" style="1" bestFit="1" customWidth="1"/>
    <col min="13" max="13" width="11.7109375" style="1" bestFit="1" customWidth="1"/>
    <col min="14" max="14" width="11.421875" style="1" bestFit="1" customWidth="1"/>
    <col min="15" max="16384" width="9.140625" style="1" customWidth="1"/>
  </cols>
  <sheetData>
    <row r="1" spans="1:14" s="34" customFormat="1" ht="16.5" thickBot="1" thickTop="1">
      <c r="A1" s="21" t="s">
        <v>28</v>
      </c>
      <c r="B1" s="38"/>
      <c r="C1" s="25"/>
      <c r="D1" s="31" t="s">
        <v>31</v>
      </c>
      <c r="E1" s="26"/>
      <c r="F1" s="27"/>
      <c r="G1" s="28"/>
      <c r="H1" s="26"/>
      <c r="I1" s="31" t="s">
        <v>29</v>
      </c>
      <c r="J1" s="26"/>
      <c r="K1" s="27"/>
      <c r="L1" s="28"/>
      <c r="M1" s="25" t="s">
        <v>12</v>
      </c>
      <c r="N1" s="27"/>
    </row>
    <row r="2" spans="1:14" s="30" customFormat="1" ht="15.75" thickTop="1">
      <c r="A2" s="16" t="s">
        <v>0</v>
      </c>
      <c r="B2" s="40" t="s">
        <v>18</v>
      </c>
      <c r="C2" s="42" t="s">
        <v>17</v>
      </c>
      <c r="D2" s="23" t="s">
        <v>2</v>
      </c>
      <c r="E2" s="23" t="s">
        <v>3</v>
      </c>
      <c r="F2" s="24" t="s">
        <v>10</v>
      </c>
      <c r="G2" s="40" t="s">
        <v>18</v>
      </c>
      <c r="H2" s="42" t="s">
        <v>17</v>
      </c>
      <c r="I2" s="23" t="s">
        <v>2</v>
      </c>
      <c r="J2" s="23" t="s">
        <v>3</v>
      </c>
      <c r="K2" s="24" t="s">
        <v>10</v>
      </c>
      <c r="L2" s="22" t="s">
        <v>1</v>
      </c>
      <c r="M2" s="23" t="s">
        <v>2</v>
      </c>
      <c r="N2" s="24" t="s">
        <v>3</v>
      </c>
    </row>
    <row r="3" spans="1:14" s="30" customFormat="1" ht="15.75" thickBot="1">
      <c r="A3" s="6" t="s">
        <v>4</v>
      </c>
      <c r="B3" s="41" t="s">
        <v>5</v>
      </c>
      <c r="C3" s="43" t="s">
        <v>5</v>
      </c>
      <c r="D3" s="7" t="s">
        <v>6</v>
      </c>
      <c r="E3" s="7"/>
      <c r="F3" s="8" t="s">
        <v>11</v>
      </c>
      <c r="G3" s="41" t="s">
        <v>5</v>
      </c>
      <c r="H3" s="43" t="s">
        <v>5</v>
      </c>
      <c r="I3" s="7" t="s">
        <v>6</v>
      </c>
      <c r="J3" s="7"/>
      <c r="K3" s="8" t="s">
        <v>11</v>
      </c>
      <c r="L3" s="9" t="s">
        <v>7</v>
      </c>
      <c r="M3" s="10" t="s">
        <v>7</v>
      </c>
      <c r="N3" s="35" t="s">
        <v>7</v>
      </c>
    </row>
    <row r="4" spans="1:15" s="30" customFormat="1" ht="15.75" thickTop="1">
      <c r="A4" s="17" t="s">
        <v>19</v>
      </c>
      <c r="B4" s="59">
        <v>48528.79</v>
      </c>
      <c r="C4" s="60">
        <v>10616.51</v>
      </c>
      <c r="D4" s="60">
        <v>718.47</v>
      </c>
      <c r="E4" s="4">
        <f>SUM(B4:D4)</f>
        <v>59863.770000000004</v>
      </c>
      <c r="F4" s="52">
        <f>IF(E$18=0,"0.00%",E4/E$18)</f>
        <v>0.01958286915271531</v>
      </c>
      <c r="G4" s="59">
        <v>39868.62</v>
      </c>
      <c r="H4" s="60">
        <v>11641.11</v>
      </c>
      <c r="I4" s="60">
        <v>1559.5</v>
      </c>
      <c r="J4" s="4">
        <f>SUM(G4:I4)</f>
        <v>53069.23</v>
      </c>
      <c r="K4" s="5">
        <f>IF(J$18=0,"0.00%",J4/J$18)</f>
        <v>0.018503847747392506</v>
      </c>
      <c r="L4" s="54">
        <f>IF((G4+H4)=0,"0.00%",(B4+C4)/(G4+H4)-1)</f>
        <v>0.1482354887125208</v>
      </c>
      <c r="M4" s="55">
        <f>IF(I4=0,"0.00%",D4/I4-1)</f>
        <v>-0.539294645719782</v>
      </c>
      <c r="N4" s="56">
        <f>IF(J4=0,"0.00%",E4/J4-1)</f>
        <v>0.12803162962794068</v>
      </c>
      <c r="O4" s="1"/>
    </row>
    <row r="5" spans="1:15" s="30" customFormat="1" ht="15">
      <c r="A5" s="18" t="s">
        <v>20</v>
      </c>
      <c r="B5" s="50">
        <v>911840.81</v>
      </c>
      <c r="C5" s="2">
        <v>0</v>
      </c>
      <c r="D5" s="2">
        <v>332648.21</v>
      </c>
      <c r="E5" s="4">
        <f aca="true" t="shared" si="0" ref="E5:E17">SUM(B5:D5)</f>
        <v>1244489.02</v>
      </c>
      <c r="F5" s="52">
        <f aca="true" t="shared" si="1" ref="F5:F17">IF(E$18=0,"0.00%",E5/E$18)</f>
        <v>0.4071020859636956</v>
      </c>
      <c r="G5" s="50">
        <v>788547.69</v>
      </c>
      <c r="H5" s="2">
        <v>0</v>
      </c>
      <c r="I5" s="2">
        <v>319536.13</v>
      </c>
      <c r="J5" s="4">
        <f aca="true" t="shared" si="2" ref="J5:J16">SUM(G5:I5)</f>
        <v>1108083.8199999998</v>
      </c>
      <c r="K5" s="5">
        <f aca="true" t="shared" si="3" ref="K5:K17">IF(J$18=0,"0.00%",J5/J$18)</f>
        <v>0.3863597473833534</v>
      </c>
      <c r="L5" s="54">
        <f aca="true" t="shared" si="4" ref="L5:L17">IF((G5+H5)=0,"0.00%",(B5+C5)/(G5+H5)-1)</f>
        <v>0.156354677800147</v>
      </c>
      <c r="M5" s="55">
        <f aca="true" t="shared" si="5" ref="M5:M17">IF(I5=0,"0.00%",D5/I5-1)</f>
        <v>0.041034733693495085</v>
      </c>
      <c r="N5" s="56">
        <f aca="true" t="shared" si="6" ref="N5:N17">IF(J5=0,"0.00%",E5/J5-1)</f>
        <v>0.12310007378322707</v>
      </c>
      <c r="O5" s="1"/>
    </row>
    <row r="6" spans="1:15" s="30" customFormat="1" ht="15">
      <c r="A6" s="18" t="s">
        <v>21</v>
      </c>
      <c r="B6" s="50">
        <v>1222.32</v>
      </c>
      <c r="C6" s="2">
        <v>0</v>
      </c>
      <c r="D6" s="2">
        <v>70270.31</v>
      </c>
      <c r="E6" s="4">
        <f t="shared" si="0"/>
        <v>71492.63</v>
      </c>
      <c r="F6" s="52">
        <f t="shared" si="1"/>
        <v>0.023386947041148413</v>
      </c>
      <c r="G6" s="50">
        <v>1463.25</v>
      </c>
      <c r="H6" s="2">
        <v>0</v>
      </c>
      <c r="I6" s="2">
        <v>65843.72</v>
      </c>
      <c r="J6" s="4">
        <f t="shared" si="2"/>
        <v>67306.97</v>
      </c>
      <c r="K6" s="5">
        <f t="shared" si="3"/>
        <v>0.02346817402887351</v>
      </c>
      <c r="L6" s="54">
        <f t="shared" si="4"/>
        <v>-0.16465402357765258</v>
      </c>
      <c r="M6" s="55">
        <f t="shared" si="5"/>
        <v>0.0672287349499694</v>
      </c>
      <c r="N6" s="56">
        <f t="shared" si="6"/>
        <v>0.06218761593338695</v>
      </c>
      <c r="O6" s="1"/>
    </row>
    <row r="7" spans="1:15" s="30" customFormat="1" ht="15">
      <c r="A7" s="18" t="s">
        <v>15</v>
      </c>
      <c r="B7" s="50">
        <v>15715.99</v>
      </c>
      <c r="C7" s="2">
        <v>44586.07</v>
      </c>
      <c r="D7" s="2">
        <v>8031.81</v>
      </c>
      <c r="E7" s="4">
        <f t="shared" si="0"/>
        <v>68333.87</v>
      </c>
      <c r="F7" s="52">
        <f t="shared" si="1"/>
        <v>0.022353641190801347</v>
      </c>
      <c r="G7" s="50">
        <v>15899.15</v>
      </c>
      <c r="H7" s="2">
        <v>48958.04</v>
      </c>
      <c r="I7" s="2">
        <v>6362.14</v>
      </c>
      <c r="J7" s="4">
        <f t="shared" si="2"/>
        <v>71219.33</v>
      </c>
      <c r="K7" s="5">
        <f t="shared" si="3"/>
        <v>0.02483231128454857</v>
      </c>
      <c r="L7" s="54">
        <f t="shared" si="4"/>
        <v>-0.0702332308877397</v>
      </c>
      <c r="M7" s="55">
        <f t="shared" si="5"/>
        <v>0.2624384248067475</v>
      </c>
      <c r="N7" s="56">
        <f t="shared" si="6"/>
        <v>-0.040515124194512975</v>
      </c>
      <c r="O7" s="1"/>
    </row>
    <row r="8" spans="1:15" s="30" customFormat="1" ht="15">
      <c r="A8" s="18" t="s">
        <v>16</v>
      </c>
      <c r="B8" s="50">
        <v>28.9</v>
      </c>
      <c r="C8" s="2">
        <v>0</v>
      </c>
      <c r="D8" s="2">
        <v>86.85</v>
      </c>
      <c r="E8" s="4">
        <f t="shared" si="0"/>
        <v>115.75</v>
      </c>
      <c r="F8" s="52">
        <f t="shared" si="1"/>
        <v>3.786458995861432E-05</v>
      </c>
      <c r="G8" s="50">
        <v>45.1</v>
      </c>
      <c r="H8" s="2">
        <v>311.65</v>
      </c>
      <c r="I8" s="2">
        <v>230.5</v>
      </c>
      <c r="J8" s="4">
        <f t="shared" si="2"/>
        <v>587.25</v>
      </c>
      <c r="K8" s="5">
        <f t="shared" si="3"/>
        <v>0.0002047586631585996</v>
      </c>
      <c r="L8" s="54">
        <f t="shared" si="4"/>
        <v>-0.9189908899789769</v>
      </c>
      <c r="M8" s="55">
        <f t="shared" si="5"/>
        <v>-0.6232104121475055</v>
      </c>
      <c r="N8" s="56">
        <f t="shared" si="6"/>
        <v>-0.8028948488718604</v>
      </c>
      <c r="O8" s="1"/>
    </row>
    <row r="9" spans="1:15" s="30" customFormat="1" ht="15">
      <c r="A9" s="18" t="s">
        <v>22</v>
      </c>
      <c r="B9" s="50">
        <v>286.53</v>
      </c>
      <c r="C9" s="2">
        <v>259.35</v>
      </c>
      <c r="D9" s="2">
        <v>0</v>
      </c>
      <c r="E9" s="4">
        <f t="shared" si="0"/>
        <v>545.88</v>
      </c>
      <c r="F9" s="52">
        <f t="shared" si="1"/>
        <v>0.0001785703876164871</v>
      </c>
      <c r="G9" s="50">
        <v>1039.33</v>
      </c>
      <c r="H9" s="2">
        <v>418.95</v>
      </c>
      <c r="I9" s="2">
        <v>0</v>
      </c>
      <c r="J9" s="4">
        <f t="shared" si="2"/>
        <v>1458.28</v>
      </c>
      <c r="K9" s="5">
        <f t="shared" si="3"/>
        <v>0.0005084639647695574</v>
      </c>
      <c r="L9" s="54">
        <f t="shared" si="4"/>
        <v>-0.6256685958800778</v>
      </c>
      <c r="M9" s="55" t="str">
        <f t="shared" si="5"/>
        <v>0.00%</v>
      </c>
      <c r="N9" s="56">
        <f t="shared" si="6"/>
        <v>-0.6256685958800778</v>
      </c>
      <c r="O9" s="1"/>
    </row>
    <row r="10" spans="1:15" s="30" customFormat="1" ht="15">
      <c r="A10" s="18" t="s">
        <v>13</v>
      </c>
      <c r="B10" s="50">
        <v>104245.45</v>
      </c>
      <c r="C10" s="2">
        <v>5181.78</v>
      </c>
      <c r="D10" s="2">
        <v>72178.5</v>
      </c>
      <c r="E10" s="4">
        <f t="shared" si="0"/>
        <v>181605.72999999998</v>
      </c>
      <c r="F10" s="52">
        <f t="shared" si="1"/>
        <v>0.05940757235926412</v>
      </c>
      <c r="G10" s="50">
        <v>94803.16</v>
      </c>
      <c r="H10" s="2">
        <v>3374.4</v>
      </c>
      <c r="I10" s="2">
        <v>61950.7</v>
      </c>
      <c r="J10" s="4">
        <f t="shared" si="2"/>
        <v>160128.26</v>
      </c>
      <c r="K10" s="5">
        <f t="shared" si="3"/>
        <v>0.055832521841656296</v>
      </c>
      <c r="L10" s="54">
        <f t="shared" si="4"/>
        <v>0.11458494181358758</v>
      </c>
      <c r="M10" s="55">
        <f t="shared" si="5"/>
        <v>0.16509579391354734</v>
      </c>
      <c r="N10" s="56">
        <f t="shared" si="6"/>
        <v>0.1341266682095963</v>
      </c>
      <c r="O10" s="1"/>
    </row>
    <row r="11" spans="1:15" s="30" customFormat="1" ht="15">
      <c r="A11" s="18" t="s">
        <v>27</v>
      </c>
      <c r="B11" s="50">
        <v>2718.88</v>
      </c>
      <c r="C11" s="2">
        <v>188</v>
      </c>
      <c r="D11" s="2">
        <v>33</v>
      </c>
      <c r="E11" s="4">
        <f t="shared" si="0"/>
        <v>2939.88</v>
      </c>
      <c r="F11" s="52">
        <f t="shared" si="1"/>
        <v>0.0009617049738879573</v>
      </c>
      <c r="G11" s="50">
        <v>1348.44</v>
      </c>
      <c r="H11" s="2">
        <v>639.21</v>
      </c>
      <c r="I11" s="2">
        <v>23.99</v>
      </c>
      <c r="J11" s="4">
        <f t="shared" si="2"/>
        <v>2011.64</v>
      </c>
      <c r="K11" s="5">
        <f t="shared" si="3"/>
        <v>0.0007014060743403411</v>
      </c>
      <c r="L11" s="54">
        <f t="shared" si="4"/>
        <v>0.46247075692400563</v>
      </c>
      <c r="M11" s="55">
        <f t="shared" si="5"/>
        <v>0.37557315548145076</v>
      </c>
      <c r="N11" s="56">
        <f t="shared" si="6"/>
        <v>0.46143445149231477</v>
      </c>
      <c r="O11" s="1"/>
    </row>
    <row r="12" spans="1:15" s="30" customFormat="1" ht="15">
      <c r="A12" s="18" t="s">
        <v>23</v>
      </c>
      <c r="B12" s="50">
        <v>38009.88</v>
      </c>
      <c r="C12" s="2">
        <v>69961.45</v>
      </c>
      <c r="D12" s="2">
        <v>2866.54</v>
      </c>
      <c r="E12" s="4">
        <f t="shared" si="0"/>
        <v>110837.86999999998</v>
      </c>
      <c r="F12" s="52">
        <f t="shared" si="1"/>
        <v>0.036257714897936916</v>
      </c>
      <c r="G12" s="50">
        <v>46885.97</v>
      </c>
      <c r="H12" s="2">
        <v>45344.51</v>
      </c>
      <c r="I12" s="2">
        <v>1374.72</v>
      </c>
      <c r="J12" s="4">
        <f t="shared" si="2"/>
        <v>93605.20000000001</v>
      </c>
      <c r="K12" s="5">
        <f t="shared" si="3"/>
        <v>0.0326376766567788</v>
      </c>
      <c r="L12" s="54">
        <f t="shared" si="4"/>
        <v>0.17066863362307094</v>
      </c>
      <c r="M12" s="55">
        <f t="shared" si="5"/>
        <v>1.0851809823091245</v>
      </c>
      <c r="N12" s="56">
        <f t="shared" si="6"/>
        <v>0.18409949447252894</v>
      </c>
      <c r="O12" s="1"/>
    </row>
    <row r="13" spans="1:15" s="30" customFormat="1" ht="15">
      <c r="A13" s="18" t="s">
        <v>24</v>
      </c>
      <c r="B13" s="50">
        <v>10068.05</v>
      </c>
      <c r="C13" s="2">
        <v>1280.69</v>
      </c>
      <c r="D13" s="2">
        <v>74.12</v>
      </c>
      <c r="E13" s="4">
        <f t="shared" si="0"/>
        <v>11422.86</v>
      </c>
      <c r="F13" s="52">
        <f t="shared" si="1"/>
        <v>0.0037366903676428263</v>
      </c>
      <c r="G13" s="50">
        <v>6201.04</v>
      </c>
      <c r="H13" s="2">
        <v>1009.47</v>
      </c>
      <c r="I13" s="2">
        <v>296.44</v>
      </c>
      <c r="J13" s="4">
        <f t="shared" si="2"/>
        <v>7506.95</v>
      </c>
      <c r="K13" s="5">
        <f t="shared" si="3"/>
        <v>0.0026174764519343537</v>
      </c>
      <c r="L13" s="54">
        <f t="shared" si="4"/>
        <v>0.5739164081320183</v>
      </c>
      <c r="M13" s="55">
        <f t="shared" si="5"/>
        <v>-0.749966266360815</v>
      </c>
      <c r="N13" s="56">
        <f t="shared" si="6"/>
        <v>0.5216379488340805</v>
      </c>
      <c r="O13" s="1"/>
    </row>
    <row r="14" spans="1:15" s="30" customFormat="1" ht="15">
      <c r="A14" s="18" t="s">
        <v>25</v>
      </c>
      <c r="B14" s="50">
        <v>551986.89</v>
      </c>
      <c r="C14" s="2">
        <v>24527.57</v>
      </c>
      <c r="D14" s="2">
        <v>11092.01</v>
      </c>
      <c r="E14" s="4">
        <f t="shared" si="0"/>
        <v>587606.47</v>
      </c>
      <c r="F14" s="52">
        <f t="shared" si="1"/>
        <v>0.19222011268750586</v>
      </c>
      <c r="G14" s="50">
        <v>482146.34</v>
      </c>
      <c r="H14" s="2">
        <v>11021.23</v>
      </c>
      <c r="I14" s="2">
        <v>8103.65</v>
      </c>
      <c r="J14" s="4">
        <f t="shared" si="2"/>
        <v>501271.22000000003</v>
      </c>
      <c r="K14" s="5">
        <f t="shared" si="3"/>
        <v>0.17478011900737384</v>
      </c>
      <c r="L14" s="54">
        <f t="shared" si="4"/>
        <v>0.16900318486067523</v>
      </c>
      <c r="M14" s="55">
        <f t="shared" si="5"/>
        <v>0.36876716047706903</v>
      </c>
      <c r="N14" s="56">
        <f t="shared" si="6"/>
        <v>0.17223260892576264</v>
      </c>
      <c r="O14" s="1"/>
    </row>
    <row r="15" spans="1:15" s="30" customFormat="1" ht="15">
      <c r="A15" s="18" t="s">
        <v>14</v>
      </c>
      <c r="B15" s="50">
        <v>14028.18</v>
      </c>
      <c r="C15" s="2">
        <v>26454.94</v>
      </c>
      <c r="D15" s="2">
        <v>2290.61</v>
      </c>
      <c r="E15" s="4">
        <f t="shared" si="0"/>
        <v>42773.729999999996</v>
      </c>
      <c r="F15" s="52">
        <f t="shared" si="1"/>
        <v>0.013992308833265485</v>
      </c>
      <c r="G15" s="50">
        <v>8850.71</v>
      </c>
      <c r="H15" s="2">
        <v>18635.46</v>
      </c>
      <c r="I15" s="2">
        <v>1797.33</v>
      </c>
      <c r="J15" s="4">
        <f t="shared" si="2"/>
        <v>29283.5</v>
      </c>
      <c r="K15" s="5">
        <f t="shared" si="3"/>
        <v>0.01021038793121303</v>
      </c>
      <c r="L15" s="54">
        <f t="shared" si="4"/>
        <v>0.47285416629526766</v>
      </c>
      <c r="M15" s="55">
        <f t="shared" si="5"/>
        <v>0.2744515475733451</v>
      </c>
      <c r="N15" s="56">
        <f t="shared" si="6"/>
        <v>0.46067683166288176</v>
      </c>
      <c r="O15" s="1"/>
    </row>
    <row r="16" spans="1:15" s="30" customFormat="1" ht="15">
      <c r="A16" s="18" t="s">
        <v>26</v>
      </c>
      <c r="B16" s="50">
        <v>297163.07</v>
      </c>
      <c r="C16" s="2">
        <v>0</v>
      </c>
      <c r="D16" s="2">
        <v>376733.69</v>
      </c>
      <c r="E16" s="4">
        <f t="shared" si="0"/>
        <v>673896.76</v>
      </c>
      <c r="F16" s="52">
        <f t="shared" si="1"/>
        <v>0.22044772779126326</v>
      </c>
      <c r="G16" s="50">
        <v>359964.4</v>
      </c>
      <c r="H16" s="2">
        <v>0</v>
      </c>
      <c r="I16" s="2">
        <v>411732.86</v>
      </c>
      <c r="J16" s="4">
        <f t="shared" si="2"/>
        <v>771697.26</v>
      </c>
      <c r="K16" s="5">
        <f t="shared" si="3"/>
        <v>0.2690705820702499</v>
      </c>
      <c r="L16" s="54">
        <f t="shared" si="4"/>
        <v>-0.17446539157761165</v>
      </c>
      <c r="M16" s="55">
        <f t="shared" si="5"/>
        <v>-0.0850045585382716</v>
      </c>
      <c r="N16" s="56">
        <f t="shared" si="6"/>
        <v>-0.12673428437467826</v>
      </c>
      <c r="O16" s="1"/>
    </row>
    <row r="17" spans="1:15" s="30" customFormat="1" ht="15.75" thickBot="1">
      <c r="A17" s="19" t="s">
        <v>9</v>
      </c>
      <c r="B17" s="51">
        <v>832.8</v>
      </c>
      <c r="C17" s="33">
        <v>152</v>
      </c>
      <c r="D17" s="33">
        <v>36.8</v>
      </c>
      <c r="E17" s="4">
        <f t="shared" si="0"/>
        <v>1021.5999999999999</v>
      </c>
      <c r="F17" s="52">
        <f t="shared" si="1"/>
        <v>0.00033418976329780027</v>
      </c>
      <c r="G17" s="51">
        <v>628.9</v>
      </c>
      <c r="H17" s="33">
        <v>137.17</v>
      </c>
      <c r="I17" s="33">
        <v>15.54</v>
      </c>
      <c r="J17" s="4">
        <f>SUM(G17:I17)</f>
        <v>781.6099999999999</v>
      </c>
      <c r="K17" s="5">
        <f t="shared" si="3"/>
        <v>0.0002725268943574168</v>
      </c>
      <c r="L17" s="54">
        <f t="shared" si="4"/>
        <v>0.2855222107640294</v>
      </c>
      <c r="M17" s="55">
        <f t="shared" si="5"/>
        <v>1.368082368082368</v>
      </c>
      <c r="N17" s="56">
        <f t="shared" si="6"/>
        <v>0.30704571333529507</v>
      </c>
      <c r="O17" s="1"/>
    </row>
    <row r="18" spans="1:251" s="30" customFormat="1" ht="16.5" thickBot="1" thickTop="1">
      <c r="A18" s="12" t="s">
        <v>8</v>
      </c>
      <c r="B18" s="13">
        <f>SUM(B4:B17)</f>
        <v>1996676.5399999998</v>
      </c>
      <c r="C18" s="13">
        <f>SUM(C4:C17)</f>
        <v>183208.36000000002</v>
      </c>
      <c r="D18" s="13">
        <f>SUM(D4:D17)</f>
        <v>877060.9199999999</v>
      </c>
      <c r="E18" s="14">
        <f>SUM(E4:E17)</f>
        <v>3056945.82</v>
      </c>
      <c r="F18" s="53">
        <f>IF(E$18=0,"0.00%",E18/E$18)</f>
        <v>1</v>
      </c>
      <c r="G18" s="13">
        <f>SUM(G4:G17)</f>
        <v>1847692.0999999996</v>
      </c>
      <c r="H18" s="13">
        <f>SUM(H4:H17)</f>
        <v>141491.2</v>
      </c>
      <c r="I18" s="14">
        <f>SUM(I4:I17)</f>
        <v>878827.22</v>
      </c>
      <c r="J18" s="14">
        <f>SUM(J4:J17)</f>
        <v>2868010.5199999996</v>
      </c>
      <c r="K18" s="15">
        <f>IF(J$18=0,"0.00%",J18/J$18)</f>
        <v>1</v>
      </c>
      <c r="L18" s="57">
        <f>IF(H18=0,"0.00%",(B18+C18)/(G18+H18)-1)</f>
        <v>0.09586929469999084</v>
      </c>
      <c r="M18" s="58">
        <f>IF(I18=0,"0.00%",D18/I18-1)</f>
        <v>-0.002009837610628451</v>
      </c>
      <c r="N18" s="53">
        <f>IF(J18=0,"0.00%",E18/J18-1)</f>
        <v>0.06587678067512814</v>
      </c>
      <c r="O18" s="32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</row>
    <row r="19" spans="1:15" s="30" customFormat="1" ht="15.75" thickBot="1" thickTop="1">
      <c r="A19" s="29"/>
      <c r="B19" s="29"/>
      <c r="C19" s="46"/>
      <c r="D19" s="1"/>
      <c r="E19" s="1"/>
      <c r="F19" s="3"/>
      <c r="G19" s="3"/>
      <c r="H19" s="1"/>
      <c r="I19" s="1"/>
      <c r="J19" s="1"/>
      <c r="K19" s="1"/>
      <c r="L19" s="1"/>
      <c r="M19" s="1"/>
      <c r="N19" s="1"/>
      <c r="O19" s="1"/>
    </row>
    <row r="20" spans="1:15" s="30" customFormat="1" ht="16.5" thickBot="1" thickTop="1">
      <c r="A20" s="21" t="s">
        <v>28</v>
      </c>
      <c r="B20" s="38"/>
      <c r="C20" s="47"/>
      <c r="D20" s="36" t="s">
        <v>32</v>
      </c>
      <c r="E20" s="26"/>
      <c r="F20" s="27"/>
      <c r="G20" s="28"/>
      <c r="H20" s="26"/>
      <c r="I20" s="37" t="s">
        <v>30</v>
      </c>
      <c r="J20" s="26"/>
      <c r="K20" s="27"/>
      <c r="L20" s="28"/>
      <c r="M20" s="25" t="s">
        <v>12</v>
      </c>
      <c r="N20" s="27"/>
      <c r="O20" s="1"/>
    </row>
    <row r="21" spans="1:15" s="30" customFormat="1" ht="15.75" thickTop="1">
      <c r="A21" s="16" t="s">
        <v>0</v>
      </c>
      <c r="B21" s="40" t="s">
        <v>18</v>
      </c>
      <c r="C21" s="42" t="s">
        <v>17</v>
      </c>
      <c r="D21" s="23" t="s">
        <v>2</v>
      </c>
      <c r="E21" s="23" t="s">
        <v>3</v>
      </c>
      <c r="F21" s="24" t="s">
        <v>10</v>
      </c>
      <c r="G21" s="40" t="s">
        <v>18</v>
      </c>
      <c r="H21" s="42" t="s">
        <v>17</v>
      </c>
      <c r="I21" s="23" t="s">
        <v>2</v>
      </c>
      <c r="J21" s="23" t="s">
        <v>3</v>
      </c>
      <c r="K21" s="24" t="s">
        <v>10</v>
      </c>
      <c r="L21" s="22" t="s">
        <v>1</v>
      </c>
      <c r="M21" s="23" t="s">
        <v>2</v>
      </c>
      <c r="N21" s="24" t="s">
        <v>3</v>
      </c>
      <c r="O21" s="1"/>
    </row>
    <row r="22" spans="1:15" s="30" customFormat="1" ht="15.75" thickBot="1">
      <c r="A22" s="6" t="s">
        <v>4</v>
      </c>
      <c r="B22" s="41" t="s">
        <v>5</v>
      </c>
      <c r="C22" s="43" t="s">
        <v>5</v>
      </c>
      <c r="D22" s="7" t="s">
        <v>6</v>
      </c>
      <c r="E22" s="7"/>
      <c r="F22" s="8" t="s">
        <v>11</v>
      </c>
      <c r="G22" s="41" t="s">
        <v>5</v>
      </c>
      <c r="H22" s="43" t="s">
        <v>5</v>
      </c>
      <c r="I22" s="7" t="s">
        <v>6</v>
      </c>
      <c r="J22" s="7"/>
      <c r="K22" s="8" t="s">
        <v>11</v>
      </c>
      <c r="L22" s="9" t="s">
        <v>7</v>
      </c>
      <c r="M22" s="10" t="s">
        <v>7</v>
      </c>
      <c r="N22" s="35" t="s">
        <v>7</v>
      </c>
      <c r="O22" s="1"/>
    </row>
    <row r="23" spans="1:15" s="30" customFormat="1" ht="15.75" thickTop="1">
      <c r="A23" s="17" t="s">
        <v>19</v>
      </c>
      <c r="B23" s="49">
        <v>194502.86</v>
      </c>
      <c r="C23" s="44">
        <v>40046.33</v>
      </c>
      <c r="D23" s="4">
        <v>3708.71</v>
      </c>
      <c r="E23" s="4">
        <f aca="true" t="shared" si="7" ref="E23:E36">SUM(B23:D23)</f>
        <v>238257.9</v>
      </c>
      <c r="F23" s="52">
        <f>IF(E$37=0,"0.00%",E23/E$37)</f>
        <v>0.017347586037407648</v>
      </c>
      <c r="G23" s="49">
        <v>152309.05</v>
      </c>
      <c r="H23" s="44">
        <v>52514.32</v>
      </c>
      <c r="I23" s="4">
        <v>22579.86</v>
      </c>
      <c r="J23" s="4">
        <f>SUM(G23:I23)</f>
        <v>227403.22999999998</v>
      </c>
      <c r="K23" s="5">
        <f>IF(J$37=0,"0.00%",J23/J$37)</f>
        <v>0.017389848192322237</v>
      </c>
      <c r="L23" s="54">
        <f>IF((G23+H23)=0,"0.00",(B23+C23)/(G23+H23)-1)</f>
        <v>0.14512904460072118</v>
      </c>
      <c r="M23" s="55">
        <f>IF(I23=0,"0.00%",D23/I23-1)</f>
        <v>-0.8357514174135712</v>
      </c>
      <c r="N23" s="56">
        <f>IF(J23=0,"0.00%",E23/J23-1)</f>
        <v>0.04773313905875476</v>
      </c>
      <c r="O23" s="1"/>
    </row>
    <row r="24" spans="1:15" s="30" customFormat="1" ht="15">
      <c r="A24" s="18" t="s">
        <v>20</v>
      </c>
      <c r="B24" s="50">
        <v>4283734.78</v>
      </c>
      <c r="C24" s="45">
        <v>0</v>
      </c>
      <c r="D24" s="2">
        <v>1413952.43</v>
      </c>
      <c r="E24" s="4">
        <f t="shared" si="7"/>
        <v>5697687.21</v>
      </c>
      <c r="F24" s="52">
        <f aca="true" t="shared" si="8" ref="F24:F36">IF(E$37=0,"0.00%",E24/E$37)</f>
        <v>0.4148492834433282</v>
      </c>
      <c r="G24" s="50">
        <v>3522201.35</v>
      </c>
      <c r="H24" s="45">
        <v>0</v>
      </c>
      <c r="I24" s="2">
        <v>1315301.71</v>
      </c>
      <c r="J24" s="4">
        <f aca="true" t="shared" si="9" ref="J24:J36">SUM(G24:I24)</f>
        <v>4837503.0600000005</v>
      </c>
      <c r="K24" s="5">
        <f aca="true" t="shared" si="10" ref="K24:K36">IF(J$37=0,"0.00%",J24/J$37)</f>
        <v>0.3699307342437234</v>
      </c>
      <c r="L24" s="54">
        <f aca="true" t="shared" si="11" ref="L24:L36">IF((G24+H24)=0,"0.00",(B24+C24)/(G24+H24)-1)</f>
        <v>0.216209510566453</v>
      </c>
      <c r="M24" s="55">
        <f aca="true" t="shared" si="12" ref="M24:M36">IF(I24=0,"0.00%",D24/I24-1)</f>
        <v>0.07500235060136884</v>
      </c>
      <c r="N24" s="56">
        <f aca="true" t="shared" si="13" ref="N24:N36">IF(J24=0,"0.00%",E24/J24-1)</f>
        <v>0.1778157324824512</v>
      </c>
      <c r="O24" s="1"/>
    </row>
    <row r="25" spans="1:15" s="30" customFormat="1" ht="15">
      <c r="A25" s="18" t="s">
        <v>21</v>
      </c>
      <c r="B25" s="50">
        <v>6679.3</v>
      </c>
      <c r="C25" s="45">
        <v>0</v>
      </c>
      <c r="D25" s="2">
        <v>265879.14</v>
      </c>
      <c r="E25" s="4">
        <f t="shared" si="7"/>
        <v>272558.44</v>
      </c>
      <c r="F25" s="52">
        <f t="shared" si="8"/>
        <v>0.019845012434515752</v>
      </c>
      <c r="G25" s="50">
        <v>6365.78</v>
      </c>
      <c r="H25" s="45">
        <v>0</v>
      </c>
      <c r="I25" s="2">
        <v>214648.01</v>
      </c>
      <c r="J25" s="4">
        <f t="shared" si="9"/>
        <v>221013.79</v>
      </c>
      <c r="K25" s="5">
        <f t="shared" si="10"/>
        <v>0.016901238634604212</v>
      </c>
      <c r="L25" s="54">
        <f t="shared" si="11"/>
        <v>0.04925083807483133</v>
      </c>
      <c r="M25" s="55">
        <f t="shared" si="12"/>
        <v>0.2386750755341267</v>
      </c>
      <c r="N25" s="56">
        <f t="shared" si="13"/>
        <v>0.23321915795389958</v>
      </c>
      <c r="O25" s="1"/>
    </row>
    <row r="26" spans="1:15" s="30" customFormat="1" ht="15">
      <c r="A26" s="18" t="s">
        <v>15</v>
      </c>
      <c r="B26" s="50">
        <v>57590.49</v>
      </c>
      <c r="C26" s="45">
        <v>187617.17</v>
      </c>
      <c r="D26" s="2">
        <v>30495.99</v>
      </c>
      <c r="E26" s="4">
        <f t="shared" si="7"/>
        <v>275703.65</v>
      </c>
      <c r="F26" s="52">
        <f t="shared" si="8"/>
        <v>0.020074015548707202</v>
      </c>
      <c r="G26" s="50">
        <v>63129.19</v>
      </c>
      <c r="H26" s="45">
        <v>174655.07</v>
      </c>
      <c r="I26" s="2">
        <v>20370.11</v>
      </c>
      <c r="J26" s="4">
        <f t="shared" si="9"/>
        <v>258154.37</v>
      </c>
      <c r="K26" s="5">
        <f t="shared" si="10"/>
        <v>0.019741431572825884</v>
      </c>
      <c r="L26" s="54">
        <f t="shared" si="11"/>
        <v>0.03121905545808623</v>
      </c>
      <c r="M26" s="55">
        <f t="shared" si="12"/>
        <v>0.49709500832347</v>
      </c>
      <c r="N26" s="56">
        <f t="shared" si="13"/>
        <v>0.06797979054160508</v>
      </c>
      <c r="O26" s="1"/>
    </row>
    <row r="27" spans="1:15" s="30" customFormat="1" ht="15">
      <c r="A27" s="18" t="s">
        <v>16</v>
      </c>
      <c r="B27" s="50">
        <v>98.55</v>
      </c>
      <c r="C27" s="45">
        <v>99</v>
      </c>
      <c r="D27" s="2">
        <v>653.69</v>
      </c>
      <c r="E27" s="4">
        <f t="shared" si="7"/>
        <v>851.24</v>
      </c>
      <c r="F27" s="52">
        <f t="shared" si="8"/>
        <v>6.197888564653213E-05</v>
      </c>
      <c r="G27" s="50">
        <v>303.76</v>
      </c>
      <c r="H27" s="45">
        <v>1177.85</v>
      </c>
      <c r="I27" s="2">
        <v>697.55</v>
      </c>
      <c r="J27" s="4">
        <f t="shared" si="9"/>
        <v>2179.16</v>
      </c>
      <c r="K27" s="5">
        <f t="shared" si="10"/>
        <v>0.0001666434623060584</v>
      </c>
      <c r="L27" s="54">
        <f t="shared" si="11"/>
        <v>-0.866665316783769</v>
      </c>
      <c r="M27" s="55">
        <f t="shared" si="12"/>
        <v>-0.0628772131030032</v>
      </c>
      <c r="N27" s="56">
        <f t="shared" si="13"/>
        <v>-0.6093724187301528</v>
      </c>
      <c r="O27" s="1"/>
    </row>
    <row r="28" spans="1:15" s="30" customFormat="1" ht="15">
      <c r="A28" s="18" t="s">
        <v>22</v>
      </c>
      <c r="B28" s="50">
        <v>1895.84</v>
      </c>
      <c r="C28" s="45">
        <v>1020.89</v>
      </c>
      <c r="D28" s="2">
        <v>0</v>
      </c>
      <c r="E28" s="4">
        <f t="shared" si="7"/>
        <v>2916.73</v>
      </c>
      <c r="F28" s="52">
        <f t="shared" si="8"/>
        <v>0.00021236745821602562</v>
      </c>
      <c r="G28" s="50">
        <v>3100</v>
      </c>
      <c r="H28" s="45">
        <v>1942.49</v>
      </c>
      <c r="I28" s="2">
        <v>257.95</v>
      </c>
      <c r="J28" s="4">
        <f t="shared" si="9"/>
        <v>5300.44</v>
      </c>
      <c r="K28" s="5">
        <f t="shared" si="10"/>
        <v>0.0004053321799893189</v>
      </c>
      <c r="L28" s="54">
        <f t="shared" si="11"/>
        <v>-0.42156950236886936</v>
      </c>
      <c r="M28" s="55">
        <f t="shared" si="12"/>
        <v>-1</v>
      </c>
      <c r="N28" s="56">
        <f t="shared" si="13"/>
        <v>-0.4497192685890228</v>
      </c>
      <c r="O28" s="1"/>
    </row>
    <row r="29" spans="1:15" s="30" customFormat="1" ht="15">
      <c r="A29" s="18" t="s">
        <v>13</v>
      </c>
      <c r="B29" s="50">
        <v>440942.42</v>
      </c>
      <c r="C29" s="45">
        <v>20251.28</v>
      </c>
      <c r="D29" s="2">
        <v>268210.84</v>
      </c>
      <c r="E29" s="4">
        <f t="shared" si="7"/>
        <v>729404.54</v>
      </c>
      <c r="F29" s="52">
        <f t="shared" si="8"/>
        <v>0.05310803131281586</v>
      </c>
      <c r="G29" s="50">
        <v>393389.48</v>
      </c>
      <c r="H29" s="45">
        <v>12095.95</v>
      </c>
      <c r="I29" s="2">
        <v>236439.02</v>
      </c>
      <c r="J29" s="4">
        <f t="shared" si="9"/>
        <v>641924.45</v>
      </c>
      <c r="K29" s="5">
        <f t="shared" si="10"/>
        <v>0.04908887501923322</v>
      </c>
      <c r="L29" s="54">
        <f t="shared" si="11"/>
        <v>0.13738661337350622</v>
      </c>
      <c r="M29" s="55">
        <f t="shared" si="12"/>
        <v>0.1343763816987571</v>
      </c>
      <c r="N29" s="56">
        <f t="shared" si="13"/>
        <v>0.13627785948953974</v>
      </c>
      <c r="O29" s="1"/>
    </row>
    <row r="30" spans="1:15" s="30" customFormat="1" ht="15">
      <c r="A30" s="18" t="s">
        <v>27</v>
      </c>
      <c r="B30" s="50">
        <v>7195.22</v>
      </c>
      <c r="C30" s="45">
        <v>580.31</v>
      </c>
      <c r="D30" s="2">
        <v>91.99</v>
      </c>
      <c r="E30" s="4">
        <f t="shared" si="7"/>
        <v>7867.52</v>
      </c>
      <c r="F30" s="52">
        <f t="shared" si="8"/>
        <v>0.0005728350669632589</v>
      </c>
      <c r="G30" s="50">
        <v>9637.63</v>
      </c>
      <c r="H30" s="45">
        <v>2828.96</v>
      </c>
      <c r="I30" s="2">
        <v>353.15</v>
      </c>
      <c r="J30" s="4">
        <f t="shared" si="9"/>
        <v>12819.74</v>
      </c>
      <c r="K30" s="5">
        <f t="shared" si="10"/>
        <v>0.0009803437377078643</v>
      </c>
      <c r="L30" s="54">
        <f t="shared" si="11"/>
        <v>-0.37629054938038387</v>
      </c>
      <c r="M30" s="55">
        <f t="shared" si="12"/>
        <v>-0.7395157864929917</v>
      </c>
      <c r="N30" s="56">
        <f t="shared" si="13"/>
        <v>-0.38629644594976176</v>
      </c>
      <c r="O30" s="1"/>
    </row>
    <row r="31" spans="1:15" s="30" customFormat="1" ht="15">
      <c r="A31" s="18" t="s">
        <v>23</v>
      </c>
      <c r="B31" s="50">
        <v>186203.21</v>
      </c>
      <c r="C31" s="45">
        <v>418638.67</v>
      </c>
      <c r="D31" s="2">
        <v>7897.88</v>
      </c>
      <c r="E31" s="4">
        <f t="shared" si="7"/>
        <v>612739.76</v>
      </c>
      <c r="F31" s="52">
        <f t="shared" si="8"/>
        <v>0.044613654804900545</v>
      </c>
      <c r="G31" s="50">
        <v>197980.88</v>
      </c>
      <c r="H31" s="45">
        <v>357134.63</v>
      </c>
      <c r="I31" s="2">
        <v>6625.86</v>
      </c>
      <c r="J31" s="4">
        <f t="shared" si="9"/>
        <v>561741.37</v>
      </c>
      <c r="K31" s="5">
        <f t="shared" si="10"/>
        <v>0.042957160932354035</v>
      </c>
      <c r="L31" s="54">
        <f t="shared" si="11"/>
        <v>0.08957841945363776</v>
      </c>
      <c r="M31" s="55">
        <f t="shared" si="12"/>
        <v>0.19197809793747544</v>
      </c>
      <c r="N31" s="56">
        <f t="shared" si="13"/>
        <v>0.0907862456347126</v>
      </c>
      <c r="O31" s="1"/>
    </row>
    <row r="32" spans="1:15" s="30" customFormat="1" ht="15">
      <c r="A32" s="18" t="s">
        <v>24</v>
      </c>
      <c r="B32" s="50">
        <v>31972.39</v>
      </c>
      <c r="C32" s="45">
        <v>3836.81</v>
      </c>
      <c r="D32" s="2">
        <v>480.09</v>
      </c>
      <c r="E32" s="4">
        <f t="shared" si="7"/>
        <v>36289.28999999999</v>
      </c>
      <c r="F32" s="52">
        <f t="shared" si="8"/>
        <v>0.0026422275211501357</v>
      </c>
      <c r="G32" s="50">
        <v>22442.63</v>
      </c>
      <c r="H32" s="45">
        <v>6594.26</v>
      </c>
      <c r="I32" s="2">
        <v>1717.73</v>
      </c>
      <c r="J32" s="4">
        <f t="shared" si="9"/>
        <v>30754.62</v>
      </c>
      <c r="K32" s="5">
        <f t="shared" si="10"/>
        <v>0.002351849501049556</v>
      </c>
      <c r="L32" s="54">
        <f t="shared" si="11"/>
        <v>0.23323124480617574</v>
      </c>
      <c r="M32" s="55">
        <f t="shared" si="12"/>
        <v>-0.7205090439126056</v>
      </c>
      <c r="N32" s="56">
        <f t="shared" si="13"/>
        <v>0.17996223006494616</v>
      </c>
      <c r="O32" s="1"/>
    </row>
    <row r="33" spans="1:15" s="30" customFormat="1" ht="15">
      <c r="A33" s="18" t="s">
        <v>25</v>
      </c>
      <c r="B33" s="50">
        <v>2538119.57</v>
      </c>
      <c r="C33" s="45">
        <v>98667.73</v>
      </c>
      <c r="D33" s="2">
        <v>37442.95</v>
      </c>
      <c r="E33" s="4">
        <f t="shared" si="7"/>
        <v>2674230.25</v>
      </c>
      <c r="F33" s="52">
        <f t="shared" si="8"/>
        <v>0.1947110225755921</v>
      </c>
      <c r="G33" s="50">
        <v>2566283.23</v>
      </c>
      <c r="H33" s="45">
        <v>65998.97</v>
      </c>
      <c r="I33" s="2">
        <v>28799.37</v>
      </c>
      <c r="J33" s="4">
        <f t="shared" si="9"/>
        <v>2661081.5700000003</v>
      </c>
      <c r="K33" s="5">
        <f t="shared" si="10"/>
        <v>0.2034966896894408</v>
      </c>
      <c r="L33" s="54">
        <f t="shared" si="11"/>
        <v>0.0017114806307620967</v>
      </c>
      <c r="M33" s="55">
        <f t="shared" si="12"/>
        <v>0.3001308709183568</v>
      </c>
      <c r="N33" s="56">
        <f t="shared" si="13"/>
        <v>0.004941103703183236</v>
      </c>
      <c r="O33" s="1"/>
    </row>
    <row r="34" spans="1:15" s="30" customFormat="1" ht="15">
      <c r="A34" s="18" t="s">
        <v>14</v>
      </c>
      <c r="B34" s="50">
        <v>50722.96</v>
      </c>
      <c r="C34" s="45">
        <v>93345.3</v>
      </c>
      <c r="D34" s="2">
        <v>6697.57</v>
      </c>
      <c r="E34" s="4">
        <f t="shared" si="7"/>
        <v>150765.83000000002</v>
      </c>
      <c r="F34" s="52">
        <f t="shared" si="8"/>
        <v>0.010977278014396063</v>
      </c>
      <c r="G34" s="50">
        <v>29327.77</v>
      </c>
      <c r="H34" s="45">
        <v>68924.6</v>
      </c>
      <c r="I34" s="2">
        <v>17753.33</v>
      </c>
      <c r="J34" s="4">
        <f t="shared" si="9"/>
        <v>116005.70000000001</v>
      </c>
      <c r="K34" s="5">
        <f t="shared" si="10"/>
        <v>0.008871120750765397</v>
      </c>
      <c r="L34" s="54">
        <f t="shared" si="11"/>
        <v>0.46630824274264326</v>
      </c>
      <c r="M34" s="55">
        <f t="shared" si="12"/>
        <v>-0.6227428882356156</v>
      </c>
      <c r="N34" s="56">
        <f t="shared" si="13"/>
        <v>0.2996415693366792</v>
      </c>
      <c r="O34" s="1"/>
    </row>
    <row r="35" spans="1:15" s="30" customFormat="1" ht="15">
      <c r="A35" s="18" t="s">
        <v>26</v>
      </c>
      <c r="B35" s="50">
        <v>1367090.35</v>
      </c>
      <c r="C35" s="45">
        <v>0</v>
      </c>
      <c r="D35" s="11">
        <v>1664830.05</v>
      </c>
      <c r="E35" s="4">
        <f t="shared" si="7"/>
        <v>3031920.4000000004</v>
      </c>
      <c r="F35" s="52">
        <f t="shared" si="8"/>
        <v>0.22075448494077812</v>
      </c>
      <c r="G35" s="50">
        <v>1630769.38</v>
      </c>
      <c r="H35" s="45">
        <v>49.95</v>
      </c>
      <c r="I35" s="11">
        <v>1866031.72</v>
      </c>
      <c r="J35" s="4">
        <f t="shared" si="9"/>
        <v>3496851.05</v>
      </c>
      <c r="K35" s="5">
        <f t="shared" si="10"/>
        <v>0.2674091696527909</v>
      </c>
      <c r="L35" s="54">
        <f t="shared" si="11"/>
        <v>-0.16171563284082469</v>
      </c>
      <c r="M35" s="55">
        <f t="shared" si="12"/>
        <v>-0.10782328501897054</v>
      </c>
      <c r="N35" s="56">
        <f t="shared" si="13"/>
        <v>-0.13295694993928875</v>
      </c>
      <c r="O35" s="1"/>
    </row>
    <row r="36" spans="1:15" s="30" customFormat="1" ht="15.75" thickBot="1">
      <c r="A36" s="19" t="s">
        <v>9</v>
      </c>
      <c r="B36" s="50">
        <v>2571.4</v>
      </c>
      <c r="C36" s="45">
        <v>496.41</v>
      </c>
      <c r="D36" s="33">
        <v>94.14</v>
      </c>
      <c r="E36" s="4">
        <f t="shared" si="7"/>
        <v>3161.95</v>
      </c>
      <c r="F36" s="52">
        <f t="shared" si="8"/>
        <v>0.00023022195558250583</v>
      </c>
      <c r="G36" s="50">
        <v>3379.5</v>
      </c>
      <c r="H36" s="45">
        <v>596.9</v>
      </c>
      <c r="I36" s="33">
        <v>71.68</v>
      </c>
      <c r="J36" s="4">
        <f t="shared" si="9"/>
        <v>4048.08</v>
      </c>
      <c r="K36" s="5">
        <f t="shared" si="10"/>
        <v>0.000309562430887089</v>
      </c>
      <c r="L36" s="54">
        <f t="shared" si="11"/>
        <v>-0.22849562418267788</v>
      </c>
      <c r="M36" s="55">
        <f t="shared" si="12"/>
        <v>0.3133370535714284</v>
      </c>
      <c r="N36" s="56">
        <f t="shared" si="13"/>
        <v>-0.21890130629829452</v>
      </c>
      <c r="O36" s="1"/>
    </row>
    <row r="37" spans="1:15" s="30" customFormat="1" ht="16.5" thickBot="1" thickTop="1">
      <c r="A37" s="12" t="s">
        <v>8</v>
      </c>
      <c r="B37" s="13">
        <f>SUM(B23:B36)</f>
        <v>9169319.34</v>
      </c>
      <c r="C37" s="13">
        <f>SUM(C23:C36)</f>
        <v>864599.9000000001</v>
      </c>
      <c r="D37" s="13">
        <f>SUM(D23:D36)</f>
        <v>3700435.47</v>
      </c>
      <c r="E37" s="14">
        <f>SUM(E23:E36)</f>
        <v>13734354.71</v>
      </c>
      <c r="F37" s="53">
        <f>IF(E$37=0,"0.00%",E37/E$37)</f>
        <v>1</v>
      </c>
      <c r="G37" s="13">
        <f>SUM(G23:G36)</f>
        <v>8600619.629999999</v>
      </c>
      <c r="H37" s="13">
        <f>SUM(H23:H36)</f>
        <v>744513.95</v>
      </c>
      <c r="I37" s="14">
        <f>SUM(I23:I36)</f>
        <v>3731647.0500000003</v>
      </c>
      <c r="J37" s="14">
        <f>SUM(J23:J36)</f>
        <v>13076780.63</v>
      </c>
      <c r="K37" s="15">
        <f>IF(J$37=0,"0.00%",J37/J$37)</f>
        <v>1</v>
      </c>
      <c r="L37" s="57">
        <f>IF(H37=0,"0.00%",(B37+C37)/(G37+H37)-1)</f>
        <v>0.07370527709460539</v>
      </c>
      <c r="M37" s="58">
        <f>IF(I37=0,"0.00%",D37/I37-1)</f>
        <v>-0.008364022529944282</v>
      </c>
      <c r="N37" s="53">
        <f>IF(J37=0,"0.00%",E37/J37-1)</f>
        <v>0.05028562446718965</v>
      </c>
      <c r="O37" s="32"/>
    </row>
    <row r="38" spans="3:15" s="30" customFormat="1" ht="15" thickTop="1">
      <c r="C38" s="4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3" ht="14.25">
      <c r="A39" s="30"/>
      <c r="C39" s="48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  <row r="53" ht="14.25">
      <c r="A53" s="30"/>
    </row>
    <row r="54" ht="14.25">
      <c r="A54" s="30"/>
    </row>
    <row r="55" ht="14.25">
      <c r="A55" s="30"/>
    </row>
    <row r="56" ht="14.25">
      <c r="A56" s="30"/>
    </row>
    <row r="57" ht="14.25">
      <c r="A57" s="30"/>
    </row>
    <row r="58" ht="14.25">
      <c r="A58" s="30"/>
    </row>
    <row r="59" ht="14.25">
      <c r="A59" s="3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5" scale="67" r:id="rId1"/>
  <headerFooter alignWithMargins="0">
    <oddHeader>&amp;C&amp;"Arial,Bold"&amp;14Pacific Land Border Sales Jan - July 15-16</oddHeader>
    <oddFooter>&amp;LStatistics and Reference Materials/Pacific Land Border (July 15-16)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Graham, Andrea</cp:lastModifiedBy>
  <cp:lastPrinted>2016-08-18T13:20:39Z</cp:lastPrinted>
  <dcterms:created xsi:type="dcterms:W3CDTF">2006-01-31T19:56:50Z</dcterms:created>
  <dcterms:modified xsi:type="dcterms:W3CDTF">2016-08-18T13:21:38Z</dcterms:modified>
  <cp:category/>
  <cp:version/>
  <cp:contentType/>
  <cp:contentStatus/>
</cp:coreProperties>
</file>