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2630" windowHeight="690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<sst xmlns="http://schemas.openxmlformats.org/spreadsheetml/2006/main" count="90" uniqueCount="33">
  <si>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</si>
  <si>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</si>
  <si>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</si>
  <si>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</si>
  <si>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</si>
  <si>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</si>
  <si>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</si>
  <si>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</si>
  <si>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</si>
  <si>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</si>
  <si>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</si>
  <si>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</si>
  <si>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</si>
  <si>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</si>
  <si>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</si>
  <si>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</si>
  <si>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</si>
  <si>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Jan - Feb 07</t>
  </si>
  <si>
    <t>Feb 07</t>
  </si>
  <si>
    <t>Pacific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</si>
  <si>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</si>
  <si>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</si>
  <si>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</si>
  <si>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</si>
  <si>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</si>
  <si>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</si>
  <si>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</si>
  <si>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</si>
  <si>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</si>
  <si>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</si>
  <si>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Tobacco, Cigars, Loose Tobacco</t>
  </si>
  <si>
    <t>Feb 08</t>
  </si>
  <si>
    <t>Jan - Feb 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</si>
</sst>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3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164" fontId="2" fillId="0" borderId="10" xfId="0" applyNumberFormat="1" applyFont="1" applyBorder="1" applyAlignment="1">
      <alignment/>
    </xf>
    <xf numFmtId="0" fontId="1" fillId="2" borderId="11" xfId="0" applyFont="1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10" fontId="1" fillId="2" borderId="14" xfId="19" applyNumberFormat="1" applyFont="1" applyFill="1" applyBorder="1" applyAlignment="1">
      <alignment/>
    </xf>
    <xf numFmtId="10" fontId="1" fillId="2" borderId="12" xfId="19" applyNumberFormat="1" applyFont="1" applyFill="1" applyBorder="1" applyAlignment="1">
      <alignment/>
    </xf>
    <xf numFmtId="10" fontId="1" fillId="2" borderId="13" xfId="19" applyNumberFormat="1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5" xfId="0" applyFont="1" applyBorder="1" applyAlignment="1">
      <alignment/>
    </xf>
    <xf numFmtId="17" fontId="3" fillId="0" borderId="1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10" fontId="1" fillId="0" borderId="5" xfId="19" applyNumberFormat="1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64" fontId="2" fillId="0" borderId="2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9" xfId="0" applyFont="1" applyBorder="1" applyAlignment="1" quotePrefix="1">
      <alignment horizontal="center"/>
    </xf>
    <xf numFmtId="17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" fontId="3" fillId="0" borderId="22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0" fontId="2" fillId="0" borderId="3" xfId="19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B37" sqref="B37"/>
    </sheetView>
  </sheetViews>
  <sheetFormatPr defaultColWidth="9.140625" defaultRowHeight="12.75"/>
  <cols>
    <col min="1" max="1" width="51.28125" style="27" customWidth="1"/>
    <col min="2" max="2" width="17.421875" style="37" bestFit="1" customWidth="1"/>
    <col min="3" max="3" width="15.7109375" style="1" bestFit="1" customWidth="1"/>
    <col min="4" max="4" width="14.7109375" style="1" bestFit="1" customWidth="1"/>
    <col min="5" max="5" width="14.421875" style="1" bestFit="1" customWidth="1"/>
    <col min="6" max="6" width="9.140625" style="1" bestFit="1" customWidth="1"/>
    <col min="7" max="7" width="17.421875" style="1" bestFit="1" customWidth="1"/>
    <col min="8" max="8" width="15.57421875" style="1" customWidth="1"/>
    <col min="9" max="9" width="15.8515625" style="1" bestFit="1" customWidth="1"/>
    <col min="10" max="10" width="14.421875" style="1" bestFit="1" customWidth="1"/>
    <col min="11" max="11" width="9.28125" style="1" bestFit="1" customWidth="1"/>
    <col min="12" max="12" width="11.57421875" style="1" bestFit="1" customWidth="1"/>
    <col min="13" max="14" width="11.421875" style="1" bestFit="1" customWidth="1"/>
    <col min="15" max="16384" width="9.140625" style="1" customWidth="1"/>
  </cols>
  <sheetData>
    <row r="1" spans="1:16" s="54" customFormat="1" ht="16.5" thickBot="1" thickTop="1">
      <c r="A1" s="28" t="s">
        <v>19</v>
      </c>
      <c r="B1" s="46"/>
      <c r="C1" s="32"/>
      <c r="D1" s="39" t="s">
        <v>31</v>
      </c>
      <c r="E1" s="33"/>
      <c r="F1" s="34"/>
      <c r="G1" s="35"/>
      <c r="H1" s="33"/>
      <c r="I1" s="39" t="s">
        <v>18</v>
      </c>
      <c r="J1" s="33"/>
      <c r="K1" s="34"/>
      <c r="L1" s="35"/>
      <c r="M1" s="32" t="s">
        <v>12</v>
      </c>
      <c r="N1" s="34"/>
      <c r="O1" s="42"/>
      <c r="P1" s="53"/>
    </row>
    <row r="2" spans="1:16" s="37" customFormat="1" ht="15.75" thickTop="1">
      <c r="A2" s="23" t="s">
        <v>0</v>
      </c>
      <c r="B2" s="47" t="s">
        <v>21</v>
      </c>
      <c r="C2" s="29" t="s">
        <v>20</v>
      </c>
      <c r="D2" s="30" t="s">
        <v>2</v>
      </c>
      <c r="E2" s="30" t="s">
        <v>3</v>
      </c>
      <c r="F2" s="31" t="s">
        <v>10</v>
      </c>
      <c r="G2" s="47" t="s">
        <v>21</v>
      </c>
      <c r="H2" s="29" t="s">
        <v>20</v>
      </c>
      <c r="I2" s="30" t="s">
        <v>2</v>
      </c>
      <c r="J2" s="30" t="s">
        <v>3</v>
      </c>
      <c r="K2" s="31" t="s">
        <v>10</v>
      </c>
      <c r="L2" s="29" t="s">
        <v>1</v>
      </c>
      <c r="M2" s="30" t="s">
        <v>2</v>
      </c>
      <c r="N2" s="31" t="s">
        <v>3</v>
      </c>
      <c r="P2" s="55"/>
    </row>
    <row r="3" spans="1:16" s="37" customFormat="1" ht="15.75" thickBot="1">
      <c r="A3" s="10" t="s">
        <v>4</v>
      </c>
      <c r="B3" s="48" t="s">
        <v>5</v>
      </c>
      <c r="C3" s="11" t="s">
        <v>5</v>
      </c>
      <c r="D3" s="12" t="s">
        <v>6</v>
      </c>
      <c r="E3" s="12"/>
      <c r="F3" s="13" t="s">
        <v>11</v>
      </c>
      <c r="G3" s="48" t="s">
        <v>5</v>
      </c>
      <c r="H3" s="11" t="s">
        <v>5</v>
      </c>
      <c r="I3" s="12" t="s">
        <v>6</v>
      </c>
      <c r="J3" s="12"/>
      <c r="K3" s="13" t="s">
        <v>11</v>
      </c>
      <c r="L3" s="14" t="s">
        <v>7</v>
      </c>
      <c r="M3" s="15" t="s">
        <v>7</v>
      </c>
      <c r="N3" s="43" t="s">
        <v>7</v>
      </c>
      <c r="P3" s="55"/>
    </row>
    <row r="4" spans="1:16" s="37" customFormat="1" ht="15.75" thickTop="1">
      <c r="A4" s="24" t="s">
        <v>22</v>
      </c>
      <c r="B4" s="49">
        <v>18891.42</v>
      </c>
      <c r="C4" s="5">
        <v>2104.44</v>
      </c>
      <c r="D4" s="6">
        <v>98.85</v>
      </c>
      <c r="E4" s="6">
        <f>SUM(B4:D4)</f>
        <v>21094.709999999995</v>
      </c>
      <c r="F4" s="7">
        <f>IF(E$18=0,"0.00%",E4/E$18)</f>
        <v>0.018013623302658058</v>
      </c>
      <c r="G4" s="49">
        <v>13546.6</v>
      </c>
      <c r="H4" s="5">
        <v>1514.22</v>
      </c>
      <c r="I4" s="6">
        <v>918.71</v>
      </c>
      <c r="J4" s="6">
        <f>SUM(G4:I4)</f>
        <v>15979.529999999999</v>
      </c>
      <c r="K4" s="7">
        <f>IF(J$18=0,"0.00%",J4/J$18)</f>
        <v>0.012913429587599673</v>
      </c>
      <c r="L4" s="8">
        <f>IF((G4+H4)=0,"0.00%",(B4+C4)/(G4+H4)-1)</f>
        <v>0.3940715047387857</v>
      </c>
      <c r="M4" s="9">
        <f>IF(I4=0,"0.00%",D4/I4-1)</f>
        <v>-0.8924034787909134</v>
      </c>
      <c r="N4" s="38">
        <f>IF(J4=0,"0.00%",E4/J4-1)</f>
        <v>0.32010828854165285</v>
      </c>
      <c r="O4" s="1"/>
      <c r="P4" s="55"/>
    </row>
    <row r="5" spans="1:16" s="37" customFormat="1" ht="15">
      <c r="A5" s="25" t="s">
        <v>23</v>
      </c>
      <c r="B5" s="50">
        <v>295765.39</v>
      </c>
      <c r="C5" s="2">
        <v>0</v>
      </c>
      <c r="D5" s="3">
        <v>186707.95</v>
      </c>
      <c r="E5" s="6">
        <f aca="true" t="shared" si="0" ref="E5:E17">SUM(B5:D5)</f>
        <v>482473.34</v>
      </c>
      <c r="F5" s="7">
        <f aca="true" t="shared" si="1" ref="F5:F17">IF(E$18=0,"0.00%",E5/E$18)</f>
        <v>0.41200343594840916</v>
      </c>
      <c r="G5" s="50">
        <f>228392.91+102420.1</f>
        <v>330813.01</v>
      </c>
      <c r="H5" s="2">
        <v>0</v>
      </c>
      <c r="I5" s="3">
        <v>187743.71</v>
      </c>
      <c r="J5" s="6">
        <f aca="true" t="shared" si="2" ref="J5:J17">SUM(G5:I5)</f>
        <v>518556.72</v>
      </c>
      <c r="K5" s="7">
        <f aca="true" t="shared" si="3" ref="K5:K17">IF(J$18=0,"0.00%",J5/J$18)</f>
        <v>0.4190577376741768</v>
      </c>
      <c r="L5" s="8">
        <f aca="true" t="shared" si="4" ref="L5:L17">IF((G5+H5)=0,"0.00%",(B5+C5)/(G5+H5)-1)</f>
        <v>-0.10594389863929476</v>
      </c>
      <c r="M5" s="9">
        <f aca="true" t="shared" si="5" ref="M5:M17">IF(I5=0,"0.00%",D5/I5-1)</f>
        <v>-0.005516882562936365</v>
      </c>
      <c r="N5" s="38">
        <f aca="true" t="shared" si="6" ref="N5:N17">IF(J5=0,"0.00%",E5/J5-1)</f>
        <v>-0.06958424914443295</v>
      </c>
      <c r="O5" s="1"/>
      <c r="P5" s="55"/>
    </row>
    <row r="6" spans="1:16" s="37" customFormat="1" ht="15">
      <c r="A6" s="25" t="s">
        <v>24</v>
      </c>
      <c r="B6" s="50">
        <v>799.18</v>
      </c>
      <c r="C6" s="2">
        <v>0</v>
      </c>
      <c r="D6" s="3">
        <v>11304.18</v>
      </c>
      <c r="E6" s="6">
        <f t="shared" si="0"/>
        <v>12103.36</v>
      </c>
      <c r="F6" s="7">
        <f t="shared" si="1"/>
        <v>0.010335547051201911</v>
      </c>
      <c r="G6" s="50">
        <f>517.1+717.71</f>
        <v>1234.81</v>
      </c>
      <c r="H6" s="2">
        <v>0</v>
      </c>
      <c r="I6" s="3">
        <v>12087.68</v>
      </c>
      <c r="J6" s="6">
        <f t="shared" si="2"/>
        <v>13322.49</v>
      </c>
      <c r="K6" s="7">
        <f t="shared" si="3"/>
        <v>0.01076621380894812</v>
      </c>
      <c r="L6" s="8">
        <f t="shared" si="4"/>
        <v>-0.3527911176618266</v>
      </c>
      <c r="M6" s="9">
        <f t="shared" si="5"/>
        <v>-0.06481806268862178</v>
      </c>
      <c r="N6" s="38">
        <f t="shared" si="6"/>
        <v>-0.09150916983236612</v>
      </c>
      <c r="O6" s="1"/>
      <c r="P6" s="55"/>
    </row>
    <row r="7" spans="1:16" s="37" customFormat="1" ht="15">
      <c r="A7" s="25" t="s">
        <v>15</v>
      </c>
      <c r="B7" s="50">
        <v>5135.77</v>
      </c>
      <c r="C7" s="2">
        <v>9123.27</v>
      </c>
      <c r="D7" s="3">
        <v>3789.27</v>
      </c>
      <c r="E7" s="6">
        <f t="shared" si="0"/>
        <v>18048.31</v>
      </c>
      <c r="F7" s="7">
        <f t="shared" si="1"/>
        <v>0.01541217952698077</v>
      </c>
      <c r="G7" s="50">
        <v>4288.66</v>
      </c>
      <c r="H7" s="2">
        <v>9787.08</v>
      </c>
      <c r="I7" s="3">
        <v>9250.92</v>
      </c>
      <c r="J7" s="6">
        <f t="shared" si="2"/>
        <v>23326.66</v>
      </c>
      <c r="K7" s="7">
        <f t="shared" si="3"/>
        <v>0.01885081610184266</v>
      </c>
      <c r="L7" s="8">
        <f t="shared" si="4"/>
        <v>0.013022405926793379</v>
      </c>
      <c r="M7" s="9">
        <f t="shared" si="5"/>
        <v>-0.5903899287854613</v>
      </c>
      <c r="N7" s="38">
        <f t="shared" si="6"/>
        <v>-0.2262797159987756</v>
      </c>
      <c r="O7" s="1"/>
      <c r="P7" s="55"/>
    </row>
    <row r="8" spans="1:16" s="37" customFormat="1" ht="15">
      <c r="A8" s="25" t="s">
        <v>16</v>
      </c>
      <c r="B8" s="50">
        <v>183</v>
      </c>
      <c r="C8" s="2">
        <v>32</v>
      </c>
      <c r="D8" s="3">
        <v>158.43</v>
      </c>
      <c r="E8" s="6">
        <f t="shared" si="0"/>
        <v>373.43</v>
      </c>
      <c r="F8" s="7">
        <f t="shared" si="1"/>
        <v>0.0003188869318379631</v>
      </c>
      <c r="G8" s="50">
        <v>59.95</v>
      </c>
      <c r="H8" s="2">
        <v>24.5</v>
      </c>
      <c r="I8" s="3">
        <v>448.96</v>
      </c>
      <c r="J8" s="6">
        <f t="shared" si="2"/>
        <v>533.41</v>
      </c>
      <c r="K8" s="7">
        <f t="shared" si="3"/>
        <v>0.00043106101846058934</v>
      </c>
      <c r="L8" s="8">
        <f t="shared" si="4"/>
        <v>1.5458851391355832</v>
      </c>
      <c r="M8" s="9">
        <f t="shared" si="5"/>
        <v>-0.647117783321454</v>
      </c>
      <c r="N8" s="38">
        <f t="shared" si="6"/>
        <v>-0.29991938658817785</v>
      </c>
      <c r="O8" s="1"/>
      <c r="P8" s="55"/>
    </row>
    <row r="9" spans="1:16" s="37" customFormat="1" ht="15">
      <c r="A9" s="25" t="s">
        <v>25</v>
      </c>
      <c r="B9" s="50">
        <v>42.99</v>
      </c>
      <c r="C9" s="2">
        <v>123.9</v>
      </c>
      <c r="D9" s="3">
        <v>26</v>
      </c>
      <c r="E9" s="6">
        <f t="shared" si="0"/>
        <v>192.89000000000001</v>
      </c>
      <c r="F9" s="7">
        <f t="shared" si="1"/>
        <v>0.00016471654736423082</v>
      </c>
      <c r="G9" s="50">
        <v>597.02</v>
      </c>
      <c r="H9" s="2">
        <v>9.99</v>
      </c>
      <c r="I9" s="3">
        <v>118.65</v>
      </c>
      <c r="J9" s="6">
        <f t="shared" si="2"/>
        <v>725.66</v>
      </c>
      <c r="K9" s="7">
        <f t="shared" si="3"/>
        <v>0.0005864227117153996</v>
      </c>
      <c r="L9" s="8">
        <f t="shared" si="4"/>
        <v>-0.7250621900792409</v>
      </c>
      <c r="M9" s="9">
        <f t="shared" si="5"/>
        <v>-0.7808680994521703</v>
      </c>
      <c r="N9" s="38">
        <f t="shared" si="6"/>
        <v>-0.7341868092495107</v>
      </c>
      <c r="O9" s="1"/>
      <c r="P9" s="55"/>
    </row>
    <row r="10" spans="1:16" s="37" customFormat="1" ht="15">
      <c r="A10" s="25" t="s">
        <v>13</v>
      </c>
      <c r="B10" s="50">
        <v>31946.54</v>
      </c>
      <c r="C10" s="2">
        <v>2011.82</v>
      </c>
      <c r="D10" s="3">
        <v>21779.56</v>
      </c>
      <c r="E10" s="6">
        <f t="shared" si="0"/>
        <v>55737.92</v>
      </c>
      <c r="F10" s="7">
        <f t="shared" si="1"/>
        <v>0.047596856963366206</v>
      </c>
      <c r="G10" s="50">
        <v>45524.98</v>
      </c>
      <c r="H10" s="2">
        <v>827.98</v>
      </c>
      <c r="I10" s="3">
        <v>28310.08</v>
      </c>
      <c r="J10" s="6">
        <f t="shared" si="2"/>
        <v>74663.04000000001</v>
      </c>
      <c r="K10" s="7">
        <f t="shared" si="3"/>
        <v>0.06033693793472887</v>
      </c>
      <c r="L10" s="8">
        <f t="shared" si="4"/>
        <v>-0.2673960843061588</v>
      </c>
      <c r="M10" s="9">
        <f t="shared" si="5"/>
        <v>-0.23067826018153248</v>
      </c>
      <c r="N10" s="38">
        <f t="shared" si="6"/>
        <v>-0.2534737401530932</v>
      </c>
      <c r="O10" s="1"/>
      <c r="P10" s="55"/>
    </row>
    <row r="11" spans="1:16" s="37" customFormat="1" ht="15">
      <c r="A11" s="25" t="s">
        <v>26</v>
      </c>
      <c r="B11" s="50">
        <v>12731.97</v>
      </c>
      <c r="C11" s="2">
        <v>919.26</v>
      </c>
      <c r="D11" s="3">
        <v>262.71</v>
      </c>
      <c r="E11" s="6">
        <f t="shared" si="0"/>
        <v>13913.939999999999</v>
      </c>
      <c r="F11" s="7">
        <f t="shared" si="1"/>
        <v>0.011881674306771037</v>
      </c>
      <c r="G11" s="50">
        <v>8528.4</v>
      </c>
      <c r="H11" s="2">
        <v>1573.57</v>
      </c>
      <c r="I11" s="3">
        <v>1026.92</v>
      </c>
      <c r="J11" s="6">
        <f t="shared" si="2"/>
        <v>11128.89</v>
      </c>
      <c r="K11" s="7">
        <f t="shared" si="3"/>
        <v>0.008993514665521585</v>
      </c>
      <c r="L11" s="8">
        <f t="shared" si="4"/>
        <v>0.3513433518412745</v>
      </c>
      <c r="M11" s="9">
        <f t="shared" si="5"/>
        <v>-0.7441767615783119</v>
      </c>
      <c r="N11" s="38">
        <f t="shared" si="6"/>
        <v>0.25025406846504894</v>
      </c>
      <c r="O11" s="1"/>
      <c r="P11" s="55"/>
    </row>
    <row r="12" spans="1:16" s="37" customFormat="1" ht="15">
      <c r="A12" s="25" t="s">
        <v>27</v>
      </c>
      <c r="B12" s="50">
        <v>13164.63</v>
      </c>
      <c r="C12" s="2">
        <v>4692.68</v>
      </c>
      <c r="D12" s="3">
        <v>14003.55</v>
      </c>
      <c r="E12" s="6">
        <f t="shared" si="0"/>
        <v>31860.859999999997</v>
      </c>
      <c r="F12" s="7">
        <f t="shared" si="1"/>
        <v>0.027207272825211914</v>
      </c>
      <c r="G12" s="50">
        <v>30812.54</v>
      </c>
      <c r="H12" s="2">
        <v>2195.47</v>
      </c>
      <c r="I12" s="3">
        <v>6186.53</v>
      </c>
      <c r="J12" s="6">
        <f t="shared" si="2"/>
        <v>39194.54</v>
      </c>
      <c r="K12" s="7">
        <f t="shared" si="3"/>
        <v>0.031674018729484464</v>
      </c>
      <c r="L12" s="8">
        <f t="shared" si="4"/>
        <v>-0.45900070922179204</v>
      </c>
      <c r="M12" s="9">
        <f t="shared" si="5"/>
        <v>1.263554852235421</v>
      </c>
      <c r="N12" s="38">
        <f t="shared" si="6"/>
        <v>-0.1871097351825025</v>
      </c>
      <c r="O12" s="1"/>
      <c r="P12" s="55"/>
    </row>
    <row r="13" spans="1:16" s="37" customFormat="1" ht="15">
      <c r="A13" s="25" t="s">
        <v>28</v>
      </c>
      <c r="B13" s="50">
        <v>1231.55</v>
      </c>
      <c r="C13" s="2">
        <v>581.46</v>
      </c>
      <c r="D13" s="3">
        <v>182.08</v>
      </c>
      <c r="E13" s="6">
        <f t="shared" si="0"/>
        <v>1995.09</v>
      </c>
      <c r="F13" s="7">
        <f t="shared" si="1"/>
        <v>0.0017036877830934897</v>
      </c>
      <c r="G13" s="50">
        <v>1884.6</v>
      </c>
      <c r="H13" s="2">
        <v>71.26</v>
      </c>
      <c r="I13" s="3">
        <v>1054.66</v>
      </c>
      <c r="J13" s="6">
        <f t="shared" si="2"/>
        <v>3010.52</v>
      </c>
      <c r="K13" s="7">
        <f t="shared" si="3"/>
        <v>0.0024328711821975093</v>
      </c>
      <c r="L13" s="8">
        <f t="shared" si="4"/>
        <v>-0.0730369249332774</v>
      </c>
      <c r="M13" s="9">
        <f t="shared" si="5"/>
        <v>-0.8273566836705668</v>
      </c>
      <c r="N13" s="38">
        <f t="shared" si="6"/>
        <v>-0.3372938894277401</v>
      </c>
      <c r="O13" s="1"/>
      <c r="P13" s="55"/>
    </row>
    <row r="14" spans="1:16" s="37" customFormat="1" ht="15">
      <c r="A14" s="25" t="s">
        <v>29</v>
      </c>
      <c r="B14" s="50">
        <v>186472.81</v>
      </c>
      <c r="C14" s="2">
        <v>0</v>
      </c>
      <c r="D14" s="3">
        <v>3419.81</v>
      </c>
      <c r="E14" s="6">
        <f t="shared" si="0"/>
        <v>189892.62</v>
      </c>
      <c r="F14" s="7">
        <f t="shared" si="1"/>
        <v>0.1621569637427958</v>
      </c>
      <c r="G14" s="50">
        <v>226976.54</v>
      </c>
      <c r="H14" s="2">
        <v>79.32</v>
      </c>
      <c r="I14" s="3">
        <v>4864.2</v>
      </c>
      <c r="J14" s="6">
        <f t="shared" si="2"/>
        <v>231920.06000000003</v>
      </c>
      <c r="K14" s="7">
        <f t="shared" si="3"/>
        <v>0.18741999074828183</v>
      </c>
      <c r="L14" s="8">
        <f t="shared" si="4"/>
        <v>-0.1787359727249498</v>
      </c>
      <c r="M14" s="9">
        <f t="shared" si="5"/>
        <v>-0.2969429710949385</v>
      </c>
      <c r="N14" s="38">
        <f t="shared" si="6"/>
        <v>-0.1812151997546052</v>
      </c>
      <c r="O14" s="1"/>
      <c r="P14" s="55"/>
    </row>
    <row r="15" spans="1:16" s="37" customFormat="1" ht="15">
      <c r="A15" s="25" t="s">
        <v>14</v>
      </c>
      <c r="B15" s="50">
        <v>1387.55</v>
      </c>
      <c r="C15" s="2">
        <v>8015.62</v>
      </c>
      <c r="D15" s="3">
        <v>1460.77</v>
      </c>
      <c r="E15" s="6">
        <f t="shared" si="0"/>
        <v>10863.94</v>
      </c>
      <c r="F15" s="7">
        <f t="shared" si="1"/>
        <v>0.009277156345959676</v>
      </c>
      <c r="G15" s="50">
        <v>2633.12</v>
      </c>
      <c r="H15" s="2">
        <v>6851.14</v>
      </c>
      <c r="I15" s="3">
        <v>4359.85</v>
      </c>
      <c r="J15" s="6">
        <f t="shared" si="2"/>
        <v>13844.11</v>
      </c>
      <c r="K15" s="7">
        <f t="shared" si="3"/>
        <v>0.01118774705438674</v>
      </c>
      <c r="L15" s="8">
        <f t="shared" si="4"/>
        <v>-0.008549955399788756</v>
      </c>
      <c r="M15" s="9">
        <f t="shared" si="5"/>
        <v>-0.6649494822069567</v>
      </c>
      <c r="N15" s="38">
        <f t="shared" si="6"/>
        <v>-0.21526627569413992</v>
      </c>
      <c r="O15" s="1"/>
      <c r="P15" s="55"/>
    </row>
    <row r="16" spans="1:16" s="37" customFormat="1" ht="15">
      <c r="A16" s="25" t="s">
        <v>30</v>
      </c>
      <c r="B16" s="50">
        <v>172977.38</v>
      </c>
      <c r="C16" s="2">
        <v>0</v>
      </c>
      <c r="D16" s="16">
        <v>158748.01</v>
      </c>
      <c r="E16" s="6">
        <f t="shared" si="0"/>
        <v>331725.39</v>
      </c>
      <c r="F16" s="7">
        <f t="shared" si="1"/>
        <v>0.28327368403677194</v>
      </c>
      <c r="G16" s="50">
        <v>20015.28</v>
      </c>
      <c r="H16" s="2">
        <v>0</v>
      </c>
      <c r="I16" s="16">
        <v>265236.53</v>
      </c>
      <c r="J16" s="6">
        <f t="shared" si="2"/>
        <v>285251.81000000006</v>
      </c>
      <c r="K16" s="7">
        <f t="shared" si="3"/>
        <v>0.23051861745435323</v>
      </c>
      <c r="L16" s="8">
        <f t="shared" si="4"/>
        <v>7.642266308540275</v>
      </c>
      <c r="M16" s="9">
        <f t="shared" si="5"/>
        <v>-0.40148511971559875</v>
      </c>
      <c r="N16" s="38">
        <f t="shared" si="6"/>
        <v>0.1629212449169033</v>
      </c>
      <c r="O16" s="1"/>
      <c r="P16" s="55"/>
    </row>
    <row r="17" spans="1:16" s="37" customFormat="1" ht="15.75" thickBot="1">
      <c r="A17" s="26" t="s">
        <v>9</v>
      </c>
      <c r="B17" s="51">
        <v>193.54</v>
      </c>
      <c r="C17" s="2">
        <v>416.05</v>
      </c>
      <c r="D17" s="41">
        <v>156.64</v>
      </c>
      <c r="E17" s="6">
        <f t="shared" si="0"/>
        <v>766.23</v>
      </c>
      <c r="F17" s="7">
        <f t="shared" si="1"/>
        <v>0.000654314687577866</v>
      </c>
      <c r="G17" s="51">
        <v>3315.19</v>
      </c>
      <c r="H17" s="2">
        <v>1315.71</v>
      </c>
      <c r="I17" s="41">
        <v>1346.68</v>
      </c>
      <c r="J17" s="6">
        <f t="shared" si="2"/>
        <v>5977.58</v>
      </c>
      <c r="K17" s="7">
        <f t="shared" si="3"/>
        <v>0.0048306213283021504</v>
      </c>
      <c r="L17" s="8">
        <f t="shared" si="4"/>
        <v>-0.8683646807316072</v>
      </c>
      <c r="M17" s="9">
        <f t="shared" si="5"/>
        <v>-0.8836843199572282</v>
      </c>
      <c r="N17" s="38">
        <f t="shared" si="6"/>
        <v>-0.871816019191713</v>
      </c>
      <c r="O17" s="1"/>
      <c r="P17" s="55"/>
    </row>
    <row r="18" spans="1:16" s="37" customFormat="1" ht="16.5" thickBot="1" thickTop="1">
      <c r="A18" s="17" t="s">
        <v>8</v>
      </c>
      <c r="B18" s="18">
        <f>SUM(B4:B17)</f>
        <v>740923.7200000001</v>
      </c>
      <c r="C18" s="18">
        <f>SUM(C4:C17)</f>
        <v>28020.5</v>
      </c>
      <c r="D18" s="19">
        <v>402097.81</v>
      </c>
      <c r="E18" s="19">
        <f>SUM(E4:E17)</f>
        <v>1171042.03</v>
      </c>
      <c r="F18" s="20">
        <f>IF(E$18=0,"0.00%",E18/E$18)</f>
        <v>1</v>
      </c>
      <c r="G18" s="18">
        <f>SUM(G4:G17)</f>
        <v>690230.7</v>
      </c>
      <c r="H18" s="18">
        <f>SUM(H4:H17)</f>
        <v>24250.239999999998</v>
      </c>
      <c r="I18" s="19">
        <f>SUM(I4:I17)</f>
        <v>522954.08</v>
      </c>
      <c r="J18" s="19">
        <f>SUM(J4:J17)</f>
        <v>1237435.0200000005</v>
      </c>
      <c r="K18" s="20">
        <f>IF(J$18=0,"0.00%",J18/J$18)</f>
        <v>1</v>
      </c>
      <c r="L18" s="21">
        <f>IF((G18+H18)=0,"0.00%",(B18+C18)/(G18+H18)-1)</f>
        <v>0.07622775773416723</v>
      </c>
      <c r="M18" s="22">
        <f>IF(I18=0,"0.00%",D18/I18-1)</f>
        <v>-0.23110302533637372</v>
      </c>
      <c r="N18" s="20">
        <f>IF(J18=0,"0.00%",E18/J18-1)</f>
        <v>-0.053653718318074084</v>
      </c>
      <c r="O18" s="40"/>
      <c r="P18" s="55"/>
    </row>
    <row r="19" spans="1:16" s="37" customFormat="1" ht="15.75" thickBot="1" thickTop="1">
      <c r="A19" s="36"/>
      <c r="B19" s="36"/>
      <c r="C19" s="36"/>
      <c r="D19" s="1"/>
      <c r="E19" s="1"/>
      <c r="F19" s="4"/>
      <c r="G19" s="4"/>
      <c r="H19" s="1"/>
      <c r="I19" s="1"/>
      <c r="J19" s="1"/>
      <c r="K19" s="1"/>
      <c r="L19" s="1"/>
      <c r="M19" s="1"/>
      <c r="N19" s="1"/>
      <c r="O19" s="1"/>
      <c r="P19" s="55"/>
    </row>
    <row r="20" spans="1:16" s="37" customFormat="1" ht="16.5" thickBot="1" thickTop="1">
      <c r="A20" s="28" t="s">
        <v>19</v>
      </c>
      <c r="B20" s="46"/>
      <c r="C20" s="32"/>
      <c r="D20" s="44" t="s">
        <v>32</v>
      </c>
      <c r="E20" s="33"/>
      <c r="F20" s="34"/>
      <c r="G20" s="35"/>
      <c r="H20" s="33"/>
      <c r="I20" s="45" t="s">
        <v>17</v>
      </c>
      <c r="J20" s="33"/>
      <c r="K20" s="34"/>
      <c r="L20" s="35"/>
      <c r="M20" s="32" t="s">
        <v>12</v>
      </c>
      <c r="N20" s="34"/>
      <c r="O20" s="1"/>
      <c r="P20" s="55"/>
    </row>
    <row r="21" spans="1:16" s="37" customFormat="1" ht="15.75" thickTop="1">
      <c r="A21" s="23" t="s">
        <v>0</v>
      </c>
      <c r="B21" s="47" t="s">
        <v>21</v>
      </c>
      <c r="C21" s="29" t="s">
        <v>20</v>
      </c>
      <c r="D21" s="30" t="s">
        <v>2</v>
      </c>
      <c r="E21" s="30" t="s">
        <v>3</v>
      </c>
      <c r="F21" s="31" t="s">
        <v>10</v>
      </c>
      <c r="G21" s="47" t="s">
        <v>21</v>
      </c>
      <c r="H21" s="29" t="s">
        <v>20</v>
      </c>
      <c r="I21" s="30" t="s">
        <v>2</v>
      </c>
      <c r="J21" s="30" t="s">
        <v>3</v>
      </c>
      <c r="K21" s="31" t="s">
        <v>10</v>
      </c>
      <c r="L21" s="29" t="s">
        <v>1</v>
      </c>
      <c r="M21" s="30" t="s">
        <v>2</v>
      </c>
      <c r="N21" s="31" t="s">
        <v>3</v>
      </c>
      <c r="O21" s="1"/>
      <c r="P21" s="55"/>
    </row>
    <row r="22" spans="1:16" s="37" customFormat="1" ht="15.75" thickBot="1">
      <c r="A22" s="10" t="s">
        <v>4</v>
      </c>
      <c r="B22" s="48" t="s">
        <v>5</v>
      </c>
      <c r="C22" s="11" t="s">
        <v>5</v>
      </c>
      <c r="D22" s="12" t="s">
        <v>6</v>
      </c>
      <c r="E22" s="12"/>
      <c r="F22" s="13" t="s">
        <v>11</v>
      </c>
      <c r="G22" s="48" t="s">
        <v>5</v>
      </c>
      <c r="H22" s="11" t="s">
        <v>5</v>
      </c>
      <c r="I22" s="12" t="s">
        <v>6</v>
      </c>
      <c r="J22" s="12"/>
      <c r="K22" s="13" t="s">
        <v>11</v>
      </c>
      <c r="L22" s="14" t="s">
        <v>7</v>
      </c>
      <c r="M22" s="15" t="s">
        <v>7</v>
      </c>
      <c r="N22" s="43" t="s">
        <v>7</v>
      </c>
      <c r="O22" s="1"/>
      <c r="P22" s="55"/>
    </row>
    <row r="23" spans="1:16" s="37" customFormat="1" ht="15.75" thickTop="1">
      <c r="A23" s="24" t="s">
        <v>22</v>
      </c>
      <c r="B23" s="49">
        <v>34544.1</v>
      </c>
      <c r="C23" s="5">
        <v>4047.16</v>
      </c>
      <c r="D23" s="6">
        <v>502.62</v>
      </c>
      <c r="E23" s="6">
        <f>SUM(B23:D23)</f>
        <v>39093.88</v>
      </c>
      <c r="F23" s="7">
        <f>IF(E$37=0,"0.00%",E23/E$37)</f>
        <v>0.017670264760174213</v>
      </c>
      <c r="G23" s="49">
        <v>25288.36</v>
      </c>
      <c r="H23" s="5">
        <v>2705.78</v>
      </c>
      <c r="I23" s="6">
        <v>1885.15</v>
      </c>
      <c r="J23" s="6">
        <f>SUM(G23:I23)</f>
        <v>29879.29</v>
      </c>
      <c r="K23" s="7">
        <f>IF(J$37=0,"0.00%",J23/J$37)</f>
        <v>0.01285441309779835</v>
      </c>
      <c r="L23" s="52">
        <f>IF((G23+H23)=0,"0.00%",(B23+C23)/(G23+H23)-1)</f>
        <v>0.3785477960744641</v>
      </c>
      <c r="M23" s="9">
        <f>IF(I23=0,"0.00%",D23/I23-1)</f>
        <v>-0.7333793066864706</v>
      </c>
      <c r="N23" s="38">
        <f>IF(J23=0,"0.00%",E23/J23-1)</f>
        <v>0.3083938741516279</v>
      </c>
      <c r="O23" s="1"/>
      <c r="P23" s="55"/>
    </row>
    <row r="24" spans="1:16" s="37" customFormat="1" ht="15">
      <c r="A24" s="25" t="s">
        <v>23</v>
      </c>
      <c r="B24" s="50">
        <v>549994.83</v>
      </c>
      <c r="C24" s="2">
        <v>0</v>
      </c>
      <c r="D24" s="3">
        <v>365432.34</v>
      </c>
      <c r="E24" s="6">
        <f aca="true" t="shared" si="7" ref="E24:E36">SUM(B24:D24)</f>
        <v>915427.1699999999</v>
      </c>
      <c r="F24" s="7">
        <f aca="true" t="shared" si="8" ref="F24:F36">IF(E$37=0,"0.00%",E24/E$37)</f>
        <v>0.4137691235190012</v>
      </c>
      <c r="G24" s="50">
        <f>433611.31+187972.46</f>
        <v>621583.77</v>
      </c>
      <c r="H24" s="2">
        <v>0</v>
      </c>
      <c r="I24" s="3">
        <v>365326.79</v>
      </c>
      <c r="J24" s="6">
        <f aca="true" t="shared" si="9" ref="J24:J36">SUM(G24:I24)</f>
        <v>986910.56</v>
      </c>
      <c r="K24" s="7">
        <f>IF(J$37=0,"0.00%",J24/J$37)</f>
        <v>0.4245802369741552</v>
      </c>
      <c r="L24" s="52">
        <f aca="true" t="shared" si="10" ref="L24:L36">IF((G24+H24)=0,"0.00%",(B24+C24)/(G24+H24)-1)</f>
        <v>-0.11517182953473848</v>
      </c>
      <c r="M24" s="9">
        <f aca="true" t="shared" si="11" ref="M24:M36">IF(I24=0,"0.00%",D24/I24-1)</f>
        <v>0.0002889194082920099</v>
      </c>
      <c r="N24" s="38">
        <f aca="true" t="shared" si="12" ref="N24:N36">IF(J24=0,"0.00%",E24/J24-1)</f>
        <v>-0.07243147747856715</v>
      </c>
      <c r="O24" s="1"/>
      <c r="P24" s="55"/>
    </row>
    <row r="25" spans="1:16" s="37" customFormat="1" ht="15">
      <c r="A25" s="25" t="s">
        <v>24</v>
      </c>
      <c r="B25" s="50">
        <v>1279.14</v>
      </c>
      <c r="C25" s="2">
        <v>0</v>
      </c>
      <c r="D25" s="3">
        <v>19978.16</v>
      </c>
      <c r="E25" s="6">
        <f t="shared" si="7"/>
        <v>21257.3</v>
      </c>
      <c r="F25" s="7">
        <f t="shared" si="8"/>
        <v>0.009608207706332842</v>
      </c>
      <c r="G25" s="50">
        <f>958.25+1540.69</f>
        <v>2498.94</v>
      </c>
      <c r="H25" s="2">
        <v>0</v>
      </c>
      <c r="I25" s="3">
        <v>22931.06</v>
      </c>
      <c r="J25" s="6">
        <f t="shared" si="9"/>
        <v>25430</v>
      </c>
      <c r="K25" s="7">
        <f aca="true" t="shared" si="13" ref="K25:K36">IF(J$37=0,"0.00%",J25/J$37)</f>
        <v>0.010940277532599069</v>
      </c>
      <c r="L25" s="52">
        <f t="shared" si="10"/>
        <v>-0.48812696583351334</v>
      </c>
      <c r="M25" s="9">
        <f t="shared" si="11"/>
        <v>-0.12877293941056367</v>
      </c>
      <c r="N25" s="38">
        <f t="shared" si="12"/>
        <v>-0.16408572552103817</v>
      </c>
      <c r="O25" s="1"/>
      <c r="P25" s="55"/>
    </row>
    <row r="26" spans="1:16" s="37" customFormat="1" ht="15">
      <c r="A26" s="25" t="s">
        <v>15</v>
      </c>
      <c r="B26" s="50">
        <v>11260.68</v>
      </c>
      <c r="C26" s="2">
        <v>18511.32</v>
      </c>
      <c r="D26" s="3">
        <v>8553.1</v>
      </c>
      <c r="E26" s="6">
        <f t="shared" si="7"/>
        <v>38325.1</v>
      </c>
      <c r="F26" s="7">
        <f t="shared" si="8"/>
        <v>0.017322779523550817</v>
      </c>
      <c r="G26" s="50">
        <v>7856.2</v>
      </c>
      <c r="H26" s="2">
        <v>19172.68</v>
      </c>
      <c r="I26" s="3">
        <v>17779.65</v>
      </c>
      <c r="J26" s="6">
        <f t="shared" si="9"/>
        <v>44808.53</v>
      </c>
      <c r="K26" s="7">
        <f t="shared" si="13"/>
        <v>0.019277143296413345</v>
      </c>
      <c r="L26" s="52">
        <f t="shared" si="10"/>
        <v>0.10148848194967752</v>
      </c>
      <c r="M26" s="9">
        <f t="shared" si="11"/>
        <v>-0.5189387867590194</v>
      </c>
      <c r="N26" s="38">
        <f t="shared" si="12"/>
        <v>-0.1446918700524208</v>
      </c>
      <c r="O26" s="1"/>
      <c r="P26" s="55"/>
    </row>
    <row r="27" spans="1:16" s="37" customFormat="1" ht="15">
      <c r="A27" s="25" t="s">
        <v>16</v>
      </c>
      <c r="B27" s="50">
        <v>393.78</v>
      </c>
      <c r="C27" s="2">
        <v>103.9</v>
      </c>
      <c r="D27" s="3">
        <v>519.27</v>
      </c>
      <c r="E27" s="6">
        <f t="shared" si="7"/>
        <v>1016.9499999999999</v>
      </c>
      <c r="F27" s="7">
        <f t="shared" si="8"/>
        <v>0.00045965700380364314</v>
      </c>
      <c r="G27" s="50">
        <v>226.77</v>
      </c>
      <c r="H27" s="2">
        <v>72.46</v>
      </c>
      <c r="I27" s="3">
        <v>1096.7</v>
      </c>
      <c r="J27" s="6">
        <f t="shared" si="9"/>
        <v>1395.93</v>
      </c>
      <c r="K27" s="7">
        <f t="shared" si="13"/>
        <v>0.0006005450891105394</v>
      </c>
      <c r="L27" s="52">
        <f t="shared" si="10"/>
        <v>0.6632022190288405</v>
      </c>
      <c r="M27" s="9">
        <f t="shared" si="11"/>
        <v>-0.5265159113704752</v>
      </c>
      <c r="N27" s="38">
        <f t="shared" si="12"/>
        <v>-0.2714892580573526</v>
      </c>
      <c r="O27" s="1"/>
      <c r="P27" s="55"/>
    </row>
    <row r="28" spans="1:16" s="37" customFormat="1" ht="15">
      <c r="A28" s="25" t="s">
        <v>25</v>
      </c>
      <c r="B28" s="50">
        <v>339.28</v>
      </c>
      <c r="C28" s="2">
        <v>289.9</v>
      </c>
      <c r="D28" s="3">
        <v>31</v>
      </c>
      <c r="E28" s="6">
        <f t="shared" si="7"/>
        <v>660.18</v>
      </c>
      <c r="F28" s="7">
        <f t="shared" si="8"/>
        <v>0.0002983985060928159</v>
      </c>
      <c r="G28" s="50">
        <v>742.48</v>
      </c>
      <c r="H28" s="2">
        <v>59.89</v>
      </c>
      <c r="I28" s="3">
        <v>203.4</v>
      </c>
      <c r="J28" s="6">
        <f t="shared" si="9"/>
        <v>1005.77</v>
      </c>
      <c r="K28" s="7">
        <f t="shared" si="13"/>
        <v>0.0004326937842690588</v>
      </c>
      <c r="L28" s="52">
        <f t="shared" si="10"/>
        <v>-0.2158480501514265</v>
      </c>
      <c r="M28" s="9">
        <f t="shared" si="11"/>
        <v>-0.8475909537856441</v>
      </c>
      <c r="N28" s="38">
        <f t="shared" si="12"/>
        <v>-0.34360738538632096</v>
      </c>
      <c r="O28" s="1"/>
      <c r="P28" s="55"/>
    </row>
    <row r="29" spans="1:16" s="37" customFormat="1" ht="15">
      <c r="A29" s="25" t="s">
        <v>13</v>
      </c>
      <c r="B29" s="50">
        <v>53051.27</v>
      </c>
      <c r="C29" s="2">
        <v>3462.86</v>
      </c>
      <c r="D29" s="3">
        <v>41404.12</v>
      </c>
      <c r="E29" s="6">
        <f t="shared" si="7"/>
        <v>97918.25</v>
      </c>
      <c r="F29" s="7">
        <f t="shared" si="8"/>
        <v>0.04425862570696306</v>
      </c>
      <c r="G29" s="50">
        <v>79485.67</v>
      </c>
      <c r="H29" s="2">
        <v>1626.83</v>
      </c>
      <c r="I29" s="3">
        <v>51420.76</v>
      </c>
      <c r="J29" s="6">
        <f t="shared" si="9"/>
        <v>132533.26</v>
      </c>
      <c r="K29" s="7">
        <f t="shared" si="13"/>
        <v>0.0570173278293398</v>
      </c>
      <c r="L29" s="52">
        <f t="shared" si="10"/>
        <v>-0.3032623824934505</v>
      </c>
      <c r="M29" s="9">
        <f t="shared" si="11"/>
        <v>-0.19479758758913712</v>
      </c>
      <c r="N29" s="38">
        <f t="shared" si="12"/>
        <v>-0.2611797974334896</v>
      </c>
      <c r="O29" s="1"/>
      <c r="P29" s="55"/>
    </row>
    <row r="30" spans="1:16" s="37" customFormat="1" ht="15">
      <c r="A30" s="25" t="s">
        <v>26</v>
      </c>
      <c r="B30" s="50">
        <v>22109.87</v>
      </c>
      <c r="C30" s="2">
        <v>1976.29</v>
      </c>
      <c r="D30" s="3">
        <v>593.5</v>
      </c>
      <c r="E30" s="6">
        <f t="shared" si="7"/>
        <v>24679.66</v>
      </c>
      <c r="F30" s="7">
        <f t="shared" si="8"/>
        <v>0.011155099631734717</v>
      </c>
      <c r="G30" s="50">
        <v>15959.41</v>
      </c>
      <c r="H30" s="2">
        <v>2446.01</v>
      </c>
      <c r="I30" s="3">
        <v>1565.05</v>
      </c>
      <c r="J30" s="6">
        <f t="shared" si="9"/>
        <v>19970.469999999998</v>
      </c>
      <c r="K30" s="7">
        <f t="shared" si="13"/>
        <v>0.008591525137886108</v>
      </c>
      <c r="L30" s="52">
        <f t="shared" si="10"/>
        <v>0.30864495349739385</v>
      </c>
      <c r="M30" s="9">
        <f t="shared" si="11"/>
        <v>-0.6207788888533913</v>
      </c>
      <c r="N30" s="38">
        <f t="shared" si="12"/>
        <v>0.23580767002479175</v>
      </c>
      <c r="O30" s="1"/>
      <c r="P30" s="55"/>
    </row>
    <row r="31" spans="1:16" s="37" customFormat="1" ht="15">
      <c r="A31" s="25" t="s">
        <v>27</v>
      </c>
      <c r="B31" s="50">
        <v>29785.16</v>
      </c>
      <c r="C31" s="2">
        <v>5918.19</v>
      </c>
      <c r="D31" s="3">
        <v>18888.98</v>
      </c>
      <c r="E31" s="6">
        <f t="shared" si="7"/>
        <v>54592.33</v>
      </c>
      <c r="F31" s="7">
        <f t="shared" si="8"/>
        <v>0.024675497161571112</v>
      </c>
      <c r="G31" s="50">
        <v>50323.37</v>
      </c>
      <c r="H31" s="2">
        <v>3580.21</v>
      </c>
      <c r="I31" s="3">
        <v>12843.8</v>
      </c>
      <c r="J31" s="6">
        <f t="shared" si="9"/>
        <v>66747.38</v>
      </c>
      <c r="K31" s="7">
        <f t="shared" si="13"/>
        <v>0.028715488076046108</v>
      </c>
      <c r="L31" s="52">
        <f t="shared" si="10"/>
        <v>-0.3376441787354384</v>
      </c>
      <c r="M31" s="9">
        <f t="shared" si="11"/>
        <v>0.47066911661657773</v>
      </c>
      <c r="N31" s="38">
        <f t="shared" si="12"/>
        <v>-0.18210527514338393</v>
      </c>
      <c r="O31" s="1"/>
      <c r="P31" s="55"/>
    </row>
    <row r="32" spans="1:16" s="37" customFormat="1" ht="15">
      <c r="A32" s="25" t="s">
        <v>28</v>
      </c>
      <c r="B32" s="50">
        <v>2776.89</v>
      </c>
      <c r="C32" s="2">
        <v>893.79</v>
      </c>
      <c r="D32" s="3">
        <v>552.18</v>
      </c>
      <c r="E32" s="6">
        <f t="shared" si="7"/>
        <v>4222.86</v>
      </c>
      <c r="F32" s="7">
        <f t="shared" si="8"/>
        <v>0.0019087144649021608</v>
      </c>
      <c r="G32" s="50">
        <v>3364.33</v>
      </c>
      <c r="H32" s="2">
        <v>137.28</v>
      </c>
      <c r="I32" s="3">
        <v>2575.42</v>
      </c>
      <c r="J32" s="6">
        <f t="shared" si="9"/>
        <v>6077.030000000001</v>
      </c>
      <c r="K32" s="7">
        <f t="shared" si="13"/>
        <v>0.002614407973807728</v>
      </c>
      <c r="L32" s="52">
        <f t="shared" si="10"/>
        <v>0.04828350387393221</v>
      </c>
      <c r="M32" s="9">
        <f t="shared" si="11"/>
        <v>-0.7855961357759123</v>
      </c>
      <c r="N32" s="38">
        <f t="shared" si="12"/>
        <v>-0.30511121386598405</v>
      </c>
      <c r="O32" s="1"/>
      <c r="P32" s="55"/>
    </row>
    <row r="33" spans="1:16" s="37" customFormat="1" ht="15">
      <c r="A33" s="25" t="s">
        <v>29</v>
      </c>
      <c r="B33" s="50">
        <v>359530.08</v>
      </c>
      <c r="C33" s="2">
        <v>4.99</v>
      </c>
      <c r="D33" s="3">
        <v>7020.56</v>
      </c>
      <c r="E33" s="6">
        <f t="shared" si="7"/>
        <v>366555.63</v>
      </c>
      <c r="F33" s="7">
        <f t="shared" si="8"/>
        <v>0.16568156016830407</v>
      </c>
      <c r="G33" s="50">
        <v>397292.81</v>
      </c>
      <c r="H33" s="2">
        <v>99.31</v>
      </c>
      <c r="I33" s="3">
        <v>10217.74</v>
      </c>
      <c r="J33" s="6">
        <f t="shared" si="9"/>
        <v>407609.86</v>
      </c>
      <c r="K33" s="7">
        <f t="shared" si="13"/>
        <v>0.17535843466078851</v>
      </c>
      <c r="L33" s="52">
        <f t="shared" si="10"/>
        <v>-0.09526371584821558</v>
      </c>
      <c r="M33" s="9">
        <f t="shared" si="11"/>
        <v>-0.3129048106528449</v>
      </c>
      <c r="N33" s="38">
        <f t="shared" si="12"/>
        <v>-0.10071942322494354</v>
      </c>
      <c r="O33" s="1"/>
      <c r="P33" s="55"/>
    </row>
    <row r="34" spans="1:16" s="37" customFormat="1" ht="15">
      <c r="A34" s="25" t="s">
        <v>14</v>
      </c>
      <c r="B34" s="50">
        <v>3010.68</v>
      </c>
      <c r="C34" s="2">
        <v>16606.89</v>
      </c>
      <c r="D34" s="3">
        <v>2949.41</v>
      </c>
      <c r="E34" s="6">
        <f t="shared" si="7"/>
        <v>22566.98</v>
      </c>
      <c r="F34" s="7">
        <f t="shared" si="8"/>
        <v>0.010200177404687288</v>
      </c>
      <c r="G34" s="50">
        <v>4717.83</v>
      </c>
      <c r="H34" s="2">
        <v>13074.57</v>
      </c>
      <c r="I34" s="3">
        <v>8547.55</v>
      </c>
      <c r="J34" s="6">
        <f t="shared" si="9"/>
        <v>26339.95</v>
      </c>
      <c r="K34" s="7">
        <f t="shared" si="13"/>
        <v>0.011331748454376046</v>
      </c>
      <c r="L34" s="52">
        <f t="shared" si="10"/>
        <v>0.10258143926620344</v>
      </c>
      <c r="M34" s="9">
        <f t="shared" si="11"/>
        <v>-0.6549408894946505</v>
      </c>
      <c r="N34" s="38">
        <f t="shared" si="12"/>
        <v>-0.1432413501164581</v>
      </c>
      <c r="O34" s="1"/>
      <c r="P34" s="55"/>
    </row>
    <row r="35" spans="1:16" s="37" customFormat="1" ht="15">
      <c r="A35" s="25" t="s">
        <v>30</v>
      </c>
      <c r="B35" s="50">
        <v>326974.04</v>
      </c>
      <c r="C35" s="2">
        <v>0</v>
      </c>
      <c r="D35" s="16">
        <v>296900.35</v>
      </c>
      <c r="E35" s="6">
        <f t="shared" si="7"/>
        <v>623874.3899999999</v>
      </c>
      <c r="F35" s="7">
        <f t="shared" si="8"/>
        <v>0.2819885273191656</v>
      </c>
      <c r="G35" s="50">
        <v>38180.83</v>
      </c>
      <c r="H35" s="2">
        <v>0</v>
      </c>
      <c r="I35" s="16">
        <v>526861.26</v>
      </c>
      <c r="J35" s="6">
        <f t="shared" si="9"/>
        <v>565042.09</v>
      </c>
      <c r="K35" s="7">
        <f t="shared" si="13"/>
        <v>0.24308758482893514</v>
      </c>
      <c r="L35" s="52">
        <f t="shared" si="10"/>
        <v>7.563827449534228</v>
      </c>
      <c r="M35" s="9">
        <f t="shared" si="11"/>
        <v>-0.4364733706175322</v>
      </c>
      <c r="N35" s="38">
        <f t="shared" si="12"/>
        <v>0.10412020810697475</v>
      </c>
      <c r="O35" s="1"/>
      <c r="P35" s="55"/>
    </row>
    <row r="36" spans="1:16" s="37" customFormat="1" ht="15.75" thickBot="1">
      <c r="A36" s="26" t="s">
        <v>9</v>
      </c>
      <c r="B36" s="51">
        <v>1082.77</v>
      </c>
      <c r="C36" s="2">
        <v>676.99</v>
      </c>
      <c r="D36" s="41">
        <v>460.1</v>
      </c>
      <c r="E36" s="6">
        <f t="shared" si="7"/>
        <v>2219.86</v>
      </c>
      <c r="F36" s="7">
        <f t="shared" si="8"/>
        <v>0.0010033671237165596</v>
      </c>
      <c r="G36" s="51">
        <v>6562.67</v>
      </c>
      <c r="H36" s="2">
        <v>2103.77</v>
      </c>
      <c r="I36" s="41">
        <v>2021.73</v>
      </c>
      <c r="J36" s="6">
        <f t="shared" si="9"/>
        <v>10688.17</v>
      </c>
      <c r="K36" s="7">
        <f t="shared" si="13"/>
        <v>0.004598173264475006</v>
      </c>
      <c r="L36" s="52">
        <f t="shared" si="10"/>
        <v>-0.7969454585735319</v>
      </c>
      <c r="M36" s="9">
        <f t="shared" si="11"/>
        <v>-0.7724226281452024</v>
      </c>
      <c r="N36" s="38">
        <f t="shared" si="12"/>
        <v>-0.7923068214670986</v>
      </c>
      <c r="O36" s="1"/>
      <c r="P36" s="55"/>
    </row>
    <row r="37" spans="1:16" s="37" customFormat="1" ht="16.5" thickBot="1" thickTop="1">
      <c r="A37" s="17" t="s">
        <v>8</v>
      </c>
      <c r="B37" s="18">
        <f>SUM(B23:B36)</f>
        <v>1396132.57</v>
      </c>
      <c r="C37" s="18">
        <f>SUM(C23:C36)</f>
        <v>52492.28</v>
      </c>
      <c r="D37" s="19">
        <f>SUM(D23:D36)</f>
        <v>763785.6899999998</v>
      </c>
      <c r="E37" s="19">
        <f>SUM(E23:E36)</f>
        <v>2212410.5399999996</v>
      </c>
      <c r="F37" s="20">
        <f>IF(E$37=0,"0.00%",E37/E$37)</f>
        <v>1</v>
      </c>
      <c r="G37" s="18">
        <f>SUM(G23:G36)</f>
        <v>1254083.44</v>
      </c>
      <c r="H37" s="18">
        <f>SUM(H23:H36)</f>
        <v>45078.79</v>
      </c>
      <c r="I37" s="19">
        <f>SUM(I23:I36)</f>
        <v>1025276.06</v>
      </c>
      <c r="J37" s="19">
        <f>SUM(J23:J36)</f>
        <v>2324438.29</v>
      </c>
      <c r="K37" s="20">
        <f>IF(J$37=0,"0.00%",J37/J$37)</f>
        <v>1</v>
      </c>
      <c r="L37" s="21">
        <f>IF((G37+H37)=0,"0.00%",(B37+C37)/(G37+H37)-1)</f>
        <v>0.11504538582529467</v>
      </c>
      <c r="M37" s="22">
        <f>IF(I37=0,"0.00%",D37/I37-1)</f>
        <v>-0.2550438659418227</v>
      </c>
      <c r="N37" s="20">
        <f>IF(J37=0,"0.00%",E37/J37-1)</f>
        <v>-0.04819562234969055</v>
      </c>
      <c r="O37" s="40"/>
      <c r="P37" s="55"/>
    </row>
    <row r="38" spans="1:16" s="57" customFormat="1" ht="15" thickTop="1">
      <c r="A38" s="37"/>
      <c r="B38" s="3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56"/>
    </row>
    <row r="39" ht="14.25">
      <c r="A39" s="37"/>
    </row>
    <row r="40" ht="14.25">
      <c r="A40" s="37"/>
    </row>
    <row r="41" ht="14.25">
      <c r="A41" s="37"/>
    </row>
    <row r="42" ht="14.25">
      <c r="A42" s="37"/>
    </row>
    <row r="43" ht="14.25">
      <c r="A43" s="37"/>
    </row>
    <row r="44" ht="14.25">
      <c r="A44" s="37"/>
    </row>
    <row r="45" ht="14.25">
      <c r="A45" s="37"/>
    </row>
    <row r="46" ht="14.25">
      <c r="A46" s="37"/>
    </row>
    <row r="47" ht="14.25">
      <c r="A47" s="37"/>
    </row>
    <row r="48" ht="14.25">
      <c r="A48" s="37"/>
    </row>
    <row r="49" ht="14.25">
      <c r="A49" s="37"/>
    </row>
    <row r="50" ht="14.25">
      <c r="A50" s="37"/>
    </row>
    <row r="51" ht="14.25">
      <c r="A51" s="37"/>
    </row>
    <row r="52" ht="14.25">
      <c r="A52" s="37"/>
    </row>
    <row r="53" ht="14.25">
      <c r="A53" s="37"/>
    </row>
    <row r="54" ht="14.25">
      <c r="A54" s="37"/>
    </row>
    <row r="55" ht="14.25">
      <c r="A55" s="37"/>
    </row>
    <row r="56" ht="14.25">
      <c r="A56" s="37"/>
    </row>
    <row r="57" ht="14.25">
      <c r="A57" s="37"/>
    </row>
    <row r="58" ht="14.25">
      <c r="A58" s="37"/>
    </row>
    <row r="59" ht="14.25">
      <c r="A59" s="37"/>
    </row>
  </sheetData>
  <printOptions/>
  <pageMargins left="0.75" right="0.75" top="1" bottom="1" header="0.5" footer="0.5"/>
  <pageSetup fitToHeight="1" fitToWidth="1" horizontalDpi="600" verticalDpi="600" orientation="landscape" paperSize="5" scale="72" r:id="rId1"/>
  <headerFooter alignWithMargins="0">
    <oddHeader>&amp;C&amp;"Arial,Bold"&amp;14Pacific Land Border Sales Feb 07 - 08</oddHeader>
    <oddFooter>&amp;LStatistics and Reference Materials/Pacific Land Border (Feb 07-08)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txn717</cp:lastModifiedBy>
  <cp:lastPrinted>2008-02-11T19:13:51Z</cp:lastPrinted>
  <dcterms:created xsi:type="dcterms:W3CDTF">2006-01-31T19:56:50Z</dcterms:created>
  <dcterms:modified xsi:type="dcterms:W3CDTF">2008-03-26T14:52:04Z</dcterms:modified>
  <cp:category/>
  <cp:version/>
  <cp:contentType/>
  <cp:contentStatus/>
</cp:coreProperties>
</file>