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<sst xmlns="http://schemas.openxmlformats.org/spreadsheetml/2006/main" count="90" uniqueCount="31">
  <si>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</si>
  <si>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</si>
  <si>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</si>
  <si>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</si>
  <si>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</si>
  <si>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</si>
  <si>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</si>
  <si>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</si>
  <si>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</si>
  <si>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</si>
  <si>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</si>
  <si>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</si>
  <si>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</si>
  <si>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</si>
  <si>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</si>
  <si>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</si>
  <si>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</si>
  <si>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</si>
  <si>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</si>
  <si>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</si>
  <si>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</si>
  <si>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</si>
  <si>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</si>
  <si>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</si>
  <si>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</si>
  <si>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</si>
  <si>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</si>
  <si>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</si>
  <si>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</si>
  <si>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Sep 14</t>
  </si>
  <si>
    <t>Jan - Sep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</si>
</sst>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6">
      <selection activeCell="B31" sqref="B31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29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127917.41</v>
      </c>
      <c r="C4" s="5">
        <v>42765.55</v>
      </c>
      <c r="D4" s="6">
        <v>9744.4</v>
      </c>
      <c r="E4" s="6">
        <f>SUM(B4:D4)</f>
        <v>180427.36000000002</v>
      </c>
      <c r="F4" s="47">
        <f>IF(E$18=0,"0.00%",E4/E$18)</f>
        <v>0.021401023822025897</v>
      </c>
      <c r="G4" s="5">
        <v>62755.48</v>
      </c>
      <c r="H4" s="5">
        <v>27992.04</v>
      </c>
      <c r="I4" s="6">
        <v>12712.29</v>
      </c>
      <c r="J4" s="6">
        <f>SUM(G4:I4)</f>
        <v>103459.81</v>
      </c>
      <c r="K4" s="7">
        <f>IF(J$18=0,"0.00%",J4/J$18)</f>
        <v>0.014851941248322799</v>
      </c>
      <c r="L4" s="50">
        <f>IF((G4+H4)=0,"0.00%",(B4+C4)/(G4+H4)-1)</f>
        <v>0.8808553666259973</v>
      </c>
      <c r="M4" s="51">
        <f>IF(I4=0,"0.00%",D4/I4-1)</f>
        <v>-0.23346619688506165</v>
      </c>
      <c r="N4" s="52">
        <f>IF(J4=0,"0.00%",E4/J4-1)</f>
        <v>0.7439367035373448</v>
      </c>
      <c r="O4" s="1"/>
    </row>
    <row r="5" spans="1:15" s="33" customFormat="1" ht="15">
      <c r="A5" s="21" t="s">
        <v>21</v>
      </c>
      <c r="B5" s="2">
        <v>2746052.78</v>
      </c>
      <c r="C5" s="2">
        <v>0</v>
      </c>
      <c r="D5" s="3">
        <v>1182193.76</v>
      </c>
      <c r="E5" s="6">
        <f aca="true" t="shared" si="0" ref="E5:E17">SUM(B5:D5)</f>
        <v>3928246.54</v>
      </c>
      <c r="F5" s="47">
        <f aca="true" t="shared" si="1" ref="F5:F17">IF(E$18=0,"0.00%",E5/E$18)</f>
        <v>0.4659409625088501</v>
      </c>
      <c r="G5" s="2">
        <v>2004903.83</v>
      </c>
      <c r="H5" s="2">
        <v>0</v>
      </c>
      <c r="I5" s="3">
        <v>993375.59</v>
      </c>
      <c r="J5" s="6">
        <f aca="true" t="shared" si="2" ref="J5:J17">SUM(G5:I5)</f>
        <v>2998279.42</v>
      </c>
      <c r="K5" s="7">
        <f aca="true" t="shared" si="3" ref="K5:K17">IF(J$18=0,"0.00%",J5/J$18)</f>
        <v>0.43041128523138944</v>
      </c>
      <c r="L5" s="50">
        <f aca="true" t="shared" si="4" ref="L5:L17">IF((G5+H5)=0,"0.00%",(B5+C5)/(G5+H5)-1)</f>
        <v>0.3696680802889183</v>
      </c>
      <c r="M5" s="51">
        <f aca="true" t="shared" si="5" ref="M5:M17">IF(I5=0,"0.00%",D5/I5-1)</f>
        <v>0.19007732010004408</v>
      </c>
      <c r="N5" s="52">
        <f aca="true" t="shared" si="6" ref="N5:N17">IF(J5=0,"0.00%",E5/J5-1)</f>
        <v>0.3101669290049025</v>
      </c>
      <c r="O5" s="1"/>
    </row>
    <row r="6" spans="1:15" s="33" customFormat="1" ht="15">
      <c r="A6" s="21" t="s">
        <v>22</v>
      </c>
      <c r="B6" s="2">
        <v>2643.9</v>
      </c>
      <c r="C6" s="2">
        <v>0</v>
      </c>
      <c r="D6" s="3">
        <v>570154.39</v>
      </c>
      <c r="E6" s="6">
        <f t="shared" si="0"/>
        <v>572798.29</v>
      </c>
      <c r="F6" s="47">
        <f t="shared" si="1"/>
        <v>0.06794130252477062</v>
      </c>
      <c r="G6" s="2">
        <v>3438.88</v>
      </c>
      <c r="H6" s="2">
        <v>0</v>
      </c>
      <c r="I6" s="3">
        <v>457166.75</v>
      </c>
      <c r="J6" s="6">
        <f t="shared" si="2"/>
        <v>460605.63</v>
      </c>
      <c r="K6" s="7">
        <f t="shared" si="3"/>
        <v>0.06612120934116068</v>
      </c>
      <c r="L6" s="50">
        <f t="shared" si="4"/>
        <v>-0.23117410319638954</v>
      </c>
      <c r="M6" s="51">
        <f t="shared" si="5"/>
        <v>0.2471475451790841</v>
      </c>
      <c r="N6" s="52">
        <f t="shared" si="6"/>
        <v>0.24357639744872417</v>
      </c>
      <c r="O6" s="1"/>
    </row>
    <row r="7" spans="1:15" s="33" customFormat="1" ht="15">
      <c r="A7" s="21" t="s">
        <v>15</v>
      </c>
      <c r="B7" s="2">
        <v>78597.53</v>
      </c>
      <c r="C7" s="2">
        <v>88253.68</v>
      </c>
      <c r="D7" s="3">
        <v>26210.46</v>
      </c>
      <c r="E7" s="6">
        <f t="shared" si="0"/>
        <v>193061.66999999998</v>
      </c>
      <c r="F7" s="47">
        <f t="shared" si="1"/>
        <v>0.022899616769818623</v>
      </c>
      <c r="G7" s="2">
        <v>68619.09</v>
      </c>
      <c r="H7" s="2">
        <v>60757.02</v>
      </c>
      <c r="I7" s="3">
        <v>19982.64</v>
      </c>
      <c r="J7" s="6">
        <f t="shared" si="2"/>
        <v>149358.75</v>
      </c>
      <c r="K7" s="7">
        <f t="shared" si="3"/>
        <v>0.0214408607547504</v>
      </c>
      <c r="L7" s="50">
        <f t="shared" si="4"/>
        <v>0.2896601234957521</v>
      </c>
      <c r="M7" s="51">
        <f t="shared" si="5"/>
        <v>0.31166152220127064</v>
      </c>
      <c r="N7" s="52">
        <f t="shared" si="6"/>
        <v>0.29260368073514265</v>
      </c>
      <c r="O7" s="1"/>
    </row>
    <row r="8" spans="1:15" s="33" customFormat="1" ht="15">
      <c r="A8" s="21" t="s">
        <v>16</v>
      </c>
      <c r="B8" s="2">
        <v>210.35</v>
      </c>
      <c r="C8" s="2">
        <v>3452.23</v>
      </c>
      <c r="D8" s="3">
        <v>3398.21</v>
      </c>
      <c r="E8" s="6">
        <f t="shared" si="0"/>
        <v>7060.79</v>
      </c>
      <c r="F8" s="47">
        <f t="shared" si="1"/>
        <v>0.0008375012248271117</v>
      </c>
      <c r="G8" s="2">
        <v>657.3</v>
      </c>
      <c r="H8" s="2">
        <v>4142.66</v>
      </c>
      <c r="I8" s="3">
        <v>2188.68</v>
      </c>
      <c r="J8" s="6">
        <f t="shared" si="2"/>
        <v>6988.639999999999</v>
      </c>
      <c r="K8" s="7">
        <f t="shared" si="3"/>
        <v>0.001003238558873041</v>
      </c>
      <c r="L8" s="50">
        <f t="shared" si="4"/>
        <v>-0.23695614130117748</v>
      </c>
      <c r="M8" s="51">
        <f t="shared" si="5"/>
        <v>0.5526298956448636</v>
      </c>
      <c r="N8" s="52">
        <f t="shared" si="6"/>
        <v>0.010323897067240573</v>
      </c>
      <c r="O8" s="1"/>
    </row>
    <row r="9" spans="1:15" s="33" customFormat="1" ht="15">
      <c r="A9" s="21" t="s">
        <v>23</v>
      </c>
      <c r="B9" s="2">
        <v>1634.27</v>
      </c>
      <c r="C9" s="2">
        <v>1443.36</v>
      </c>
      <c r="D9" s="3">
        <v>74.95</v>
      </c>
      <c r="E9" s="6">
        <f t="shared" si="0"/>
        <v>3152.58</v>
      </c>
      <c r="F9" s="47">
        <f t="shared" si="1"/>
        <v>0.00037393685570105554</v>
      </c>
      <c r="G9" s="2">
        <v>1173.98</v>
      </c>
      <c r="H9" s="2">
        <v>762.83</v>
      </c>
      <c r="I9" s="3">
        <v>59.9</v>
      </c>
      <c r="J9" s="6">
        <f t="shared" si="2"/>
        <v>1996.71</v>
      </c>
      <c r="K9" s="7">
        <f t="shared" si="3"/>
        <v>0.00028663323091293727</v>
      </c>
      <c r="L9" s="50">
        <f t="shared" si="4"/>
        <v>0.5890200897351832</v>
      </c>
      <c r="M9" s="51">
        <f t="shared" si="5"/>
        <v>0.25125208681135236</v>
      </c>
      <c r="N9" s="52">
        <f t="shared" si="6"/>
        <v>0.5788872695584235</v>
      </c>
      <c r="O9" s="1"/>
    </row>
    <row r="10" spans="1:15" s="33" customFormat="1" ht="15">
      <c r="A10" s="21" t="s">
        <v>13</v>
      </c>
      <c r="B10" s="2">
        <v>301075.33</v>
      </c>
      <c r="C10" s="2">
        <v>38304.3</v>
      </c>
      <c r="D10" s="3">
        <v>210440.65</v>
      </c>
      <c r="E10" s="6">
        <f t="shared" si="0"/>
        <v>549820.28</v>
      </c>
      <c r="F10" s="47">
        <f t="shared" si="1"/>
        <v>0.06521581266894859</v>
      </c>
      <c r="G10" s="2">
        <v>233228.78</v>
      </c>
      <c r="H10" s="2">
        <v>29552.77</v>
      </c>
      <c r="I10" s="3">
        <v>167953.36</v>
      </c>
      <c r="J10" s="6">
        <f t="shared" si="2"/>
        <v>430734.91</v>
      </c>
      <c r="K10" s="7">
        <f t="shared" si="3"/>
        <v>0.06183318504955314</v>
      </c>
      <c r="L10" s="50">
        <f t="shared" si="4"/>
        <v>0.2914895661434376</v>
      </c>
      <c r="M10" s="51">
        <f t="shared" si="5"/>
        <v>0.25297076521720085</v>
      </c>
      <c r="N10" s="52">
        <f t="shared" si="6"/>
        <v>0.27647020762723895</v>
      </c>
      <c r="O10" s="1"/>
    </row>
    <row r="11" spans="1:15" s="33" customFormat="1" ht="15">
      <c r="A11" s="21" t="s">
        <v>24</v>
      </c>
      <c r="B11" s="2">
        <v>18242.64</v>
      </c>
      <c r="C11" s="2">
        <v>3776.87</v>
      </c>
      <c r="D11" s="3">
        <v>0</v>
      </c>
      <c r="E11" s="6">
        <f t="shared" si="0"/>
        <v>22019.51</v>
      </c>
      <c r="F11" s="47">
        <f t="shared" si="1"/>
        <v>0.002611799330541318</v>
      </c>
      <c r="G11" s="2">
        <v>15209.81</v>
      </c>
      <c r="H11" s="2">
        <v>3823.98</v>
      </c>
      <c r="I11" s="3">
        <v>0</v>
      </c>
      <c r="J11" s="6">
        <f t="shared" si="2"/>
        <v>19033.79</v>
      </c>
      <c r="K11" s="7">
        <f t="shared" si="3"/>
        <v>0.002732353082930599</v>
      </c>
      <c r="L11" s="50">
        <f t="shared" si="4"/>
        <v>0.15686418732160012</v>
      </c>
      <c r="M11" s="51" t="str">
        <f t="shared" si="5"/>
        <v>0.00%</v>
      </c>
      <c r="N11" s="52">
        <f t="shared" si="6"/>
        <v>0.15686418732160012</v>
      </c>
      <c r="O11" s="1"/>
    </row>
    <row r="12" spans="1:15" s="33" customFormat="1" ht="15">
      <c r="A12" s="21" t="s">
        <v>25</v>
      </c>
      <c r="B12" s="2">
        <v>213414.95</v>
      </c>
      <c r="C12" s="2">
        <v>53430.95</v>
      </c>
      <c r="D12" s="3">
        <v>18000.97</v>
      </c>
      <c r="E12" s="6">
        <f t="shared" si="0"/>
        <v>284846.87</v>
      </c>
      <c r="F12" s="47">
        <f t="shared" si="1"/>
        <v>0.03378653132484737</v>
      </c>
      <c r="G12" s="2">
        <v>163447.89</v>
      </c>
      <c r="H12" s="2">
        <v>47411.65</v>
      </c>
      <c r="I12" s="3">
        <v>26912.22</v>
      </c>
      <c r="J12" s="6">
        <f t="shared" si="2"/>
        <v>237771.76</v>
      </c>
      <c r="K12" s="7">
        <f t="shared" si="3"/>
        <v>0.0341327923377233</v>
      </c>
      <c r="L12" s="50">
        <f t="shared" si="4"/>
        <v>0.2655149489560682</v>
      </c>
      <c r="M12" s="51">
        <f t="shared" si="5"/>
        <v>-0.3311228133539337</v>
      </c>
      <c r="N12" s="52">
        <f t="shared" si="6"/>
        <v>0.19798444525119385</v>
      </c>
      <c r="O12" s="1"/>
    </row>
    <row r="13" spans="1:15" s="33" customFormat="1" ht="15">
      <c r="A13" s="21" t="s">
        <v>26</v>
      </c>
      <c r="B13" s="2">
        <v>10874.82</v>
      </c>
      <c r="C13" s="2">
        <v>6651.19</v>
      </c>
      <c r="D13" s="3">
        <v>2036.32</v>
      </c>
      <c r="E13" s="6">
        <f t="shared" si="0"/>
        <v>19562.329999999998</v>
      </c>
      <c r="F13" s="47">
        <f t="shared" si="1"/>
        <v>0.002320345929488365</v>
      </c>
      <c r="G13" s="2">
        <v>5355.54</v>
      </c>
      <c r="H13" s="2">
        <v>12764.1</v>
      </c>
      <c r="I13" s="3">
        <v>1476.37</v>
      </c>
      <c r="J13" s="6">
        <f t="shared" si="2"/>
        <v>19596.01</v>
      </c>
      <c r="K13" s="7">
        <f t="shared" si="3"/>
        <v>0.002813061315515136</v>
      </c>
      <c r="L13" s="50">
        <f t="shared" si="4"/>
        <v>-0.03276168842206584</v>
      </c>
      <c r="M13" s="51">
        <f t="shared" si="5"/>
        <v>0.3792748430271544</v>
      </c>
      <c r="N13" s="52">
        <f t="shared" si="6"/>
        <v>-0.0017187172286603492</v>
      </c>
      <c r="O13" s="1"/>
    </row>
    <row r="14" spans="1:15" s="33" customFormat="1" ht="15">
      <c r="A14" s="21" t="s">
        <v>27</v>
      </c>
      <c r="B14" s="2">
        <v>851154.59</v>
      </c>
      <c r="C14" s="2">
        <v>63931.7</v>
      </c>
      <c r="D14" s="3">
        <v>34992.5</v>
      </c>
      <c r="E14" s="6">
        <f t="shared" si="0"/>
        <v>950078.7899999999</v>
      </c>
      <c r="F14" s="47">
        <f t="shared" si="1"/>
        <v>0.1126916606084107</v>
      </c>
      <c r="G14" s="2">
        <v>717027.53</v>
      </c>
      <c r="H14" s="2">
        <v>63541.81</v>
      </c>
      <c r="I14" s="3">
        <v>29436.96</v>
      </c>
      <c r="J14" s="6">
        <f t="shared" si="2"/>
        <v>810006.3</v>
      </c>
      <c r="K14" s="7">
        <f t="shared" si="3"/>
        <v>0.11627863977684989</v>
      </c>
      <c r="L14" s="50">
        <f t="shared" si="4"/>
        <v>0.17233183921879358</v>
      </c>
      <c r="M14" s="51">
        <f t="shared" si="5"/>
        <v>0.18872668916899027</v>
      </c>
      <c r="N14" s="52">
        <f t="shared" si="6"/>
        <v>0.17292765500712748</v>
      </c>
      <c r="O14" s="1"/>
    </row>
    <row r="15" spans="1:15" s="33" customFormat="1" ht="15">
      <c r="A15" s="21" t="s">
        <v>14</v>
      </c>
      <c r="B15" s="2">
        <v>51216.81</v>
      </c>
      <c r="C15" s="2">
        <v>27948.82</v>
      </c>
      <c r="D15" s="3">
        <v>10887.12</v>
      </c>
      <c r="E15" s="6">
        <f t="shared" si="0"/>
        <v>90052.75</v>
      </c>
      <c r="F15" s="47">
        <f t="shared" si="1"/>
        <v>0.010681423526836188</v>
      </c>
      <c r="G15" s="2">
        <v>38994.27</v>
      </c>
      <c r="H15" s="2">
        <v>23534.3</v>
      </c>
      <c r="I15" s="3">
        <v>9945.13</v>
      </c>
      <c r="J15" s="6">
        <f t="shared" si="2"/>
        <v>72473.7</v>
      </c>
      <c r="K15" s="7">
        <f t="shared" si="3"/>
        <v>0.010403799644021886</v>
      </c>
      <c r="L15" s="50">
        <f t="shared" si="4"/>
        <v>0.2660713334720435</v>
      </c>
      <c r="M15" s="51">
        <f t="shared" si="5"/>
        <v>0.09471872162555961</v>
      </c>
      <c r="N15" s="52">
        <f t="shared" si="6"/>
        <v>0.24255764504916955</v>
      </c>
      <c r="O15" s="1"/>
    </row>
    <row r="16" spans="1:15" s="33" customFormat="1" ht="15">
      <c r="A16" s="21" t="s">
        <v>28</v>
      </c>
      <c r="B16" s="2">
        <v>589664.85</v>
      </c>
      <c r="C16" s="2">
        <v>395546.19</v>
      </c>
      <c r="D16" s="14">
        <v>613232.43</v>
      </c>
      <c r="E16" s="6">
        <f t="shared" si="0"/>
        <v>1598443.4700000002</v>
      </c>
      <c r="F16" s="47">
        <f t="shared" si="1"/>
        <v>0.18959611657362685</v>
      </c>
      <c r="G16" s="2">
        <v>615080.51</v>
      </c>
      <c r="H16" s="2">
        <v>435779.84</v>
      </c>
      <c r="I16" s="14">
        <v>576081.58</v>
      </c>
      <c r="J16" s="6">
        <f t="shared" si="2"/>
        <v>1626941.9300000002</v>
      </c>
      <c r="K16" s="7">
        <f t="shared" si="3"/>
        <v>0.2335520039983923</v>
      </c>
      <c r="L16" s="50">
        <f t="shared" si="4"/>
        <v>-0.06247196404355726</v>
      </c>
      <c r="M16" s="51">
        <f t="shared" si="5"/>
        <v>0.06448886978819934</v>
      </c>
      <c r="N16" s="52">
        <f t="shared" si="6"/>
        <v>-0.01751658093906272</v>
      </c>
      <c r="O16" s="1"/>
    </row>
    <row r="17" spans="1:15" s="33" customFormat="1" ht="15.75" thickBot="1">
      <c r="A17" s="22" t="s">
        <v>9</v>
      </c>
      <c r="B17" s="2">
        <v>20140.45</v>
      </c>
      <c r="C17" s="2">
        <v>5647.41</v>
      </c>
      <c r="D17" s="36">
        <v>5422.61</v>
      </c>
      <c r="E17" s="6">
        <f t="shared" si="0"/>
        <v>31210.47</v>
      </c>
      <c r="F17" s="47">
        <f t="shared" si="1"/>
        <v>0.0037019663313070956</v>
      </c>
      <c r="G17" s="2">
        <v>18054.56</v>
      </c>
      <c r="H17" s="2">
        <v>4524.94</v>
      </c>
      <c r="I17" s="36">
        <v>6253.08</v>
      </c>
      <c r="J17" s="6">
        <f t="shared" si="2"/>
        <v>28832.58</v>
      </c>
      <c r="K17" s="7">
        <f t="shared" si="3"/>
        <v>0.004138996429604568</v>
      </c>
      <c r="L17" s="50">
        <f t="shared" si="4"/>
        <v>0.14209172036581852</v>
      </c>
      <c r="M17" s="51">
        <f t="shared" si="5"/>
        <v>-0.13280975135453255</v>
      </c>
      <c r="N17" s="52">
        <f t="shared" si="6"/>
        <v>0.08247232817874783</v>
      </c>
      <c r="O17" s="1"/>
    </row>
    <row r="18" spans="1:15" s="33" customFormat="1" ht="16.5" thickBot="1" thickTop="1">
      <c r="A18" s="15" t="s">
        <v>8</v>
      </c>
      <c r="B18" s="16">
        <f>SUM(B4:B17)</f>
        <v>5012840.68</v>
      </c>
      <c r="C18" s="16">
        <f>SUM(C4:C17)</f>
        <v>731152.2500000001</v>
      </c>
      <c r="D18" s="16">
        <f>SUM(D4:D17)</f>
        <v>2686788.7699999996</v>
      </c>
      <c r="E18" s="17">
        <f>SUM(E4:E17)</f>
        <v>8430781.700000001</v>
      </c>
      <c r="F18" s="48">
        <f>IF(E$18=0,"0.00%",E18/E$18)</f>
        <v>1</v>
      </c>
      <c r="G18" s="16">
        <f>SUM(G4:G17)</f>
        <v>3947947.4499999997</v>
      </c>
      <c r="H18" s="16">
        <f>SUM(H4:H17)</f>
        <v>714587.94</v>
      </c>
      <c r="I18" s="17">
        <f>SUM(I4:I17)</f>
        <v>2303544.5499999993</v>
      </c>
      <c r="J18" s="17">
        <f>SUM(J4:J17)</f>
        <v>6966079.9399999995</v>
      </c>
      <c r="K18" s="18">
        <f>IF(J$18=0,"0.00%",J18/J$18)</f>
        <v>1</v>
      </c>
      <c r="L18" s="53">
        <f>IF(H18=0,"0.00%",(B18+C18)/(G18+H18)-1)</f>
        <v>0.23194623730244768</v>
      </c>
      <c r="M18" s="54">
        <f>IF(I18=0,"0.00%",D18/I18-1)</f>
        <v>0.16637152513503595</v>
      </c>
      <c r="N18" s="48">
        <f>IF(J18=0,"0.00%",E18/J18-1)</f>
        <v>0.2102619798531915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30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717226.83</v>
      </c>
      <c r="C23" s="5">
        <v>299833</v>
      </c>
      <c r="D23" s="6">
        <v>91094.01</v>
      </c>
      <c r="E23" s="6">
        <f>SUM(B23:D23)</f>
        <v>1108153.8399999999</v>
      </c>
      <c r="F23" s="47">
        <f>IF(E$37=0,"0.00%",E23/E$37)</f>
        <v>0.0178576267717016</v>
      </c>
      <c r="G23" s="44">
        <v>533006.79</v>
      </c>
      <c r="H23" s="5">
        <v>234205.36</v>
      </c>
      <c r="I23" s="6">
        <v>90844.08</v>
      </c>
      <c r="J23" s="6">
        <f>SUM(G23:I23)</f>
        <v>858056.23</v>
      </c>
      <c r="K23" s="7">
        <f>IF(J$37=0,"0.00%",J23/J$37)</f>
        <v>0.014759630544282596</v>
      </c>
      <c r="L23" s="50">
        <f>IF((G23+H23)=0,"0.00",(B23+C23)/(G23+H23)-1)</f>
        <v>0.3256565736087469</v>
      </c>
      <c r="M23" s="51">
        <f>IF(I23=0,"0.00%",D23/I23-1)</f>
        <v>0.0027511974363105818</v>
      </c>
      <c r="N23" s="52">
        <f>IF(J23=0,"0.00%",E23/J23-1)</f>
        <v>0.29146995413109456</v>
      </c>
      <c r="O23" s="1"/>
    </row>
    <row r="24" spans="1:15" s="33" customFormat="1" ht="15">
      <c r="A24" s="21" t="s">
        <v>21</v>
      </c>
      <c r="B24" s="45">
        <v>19793463.56</v>
      </c>
      <c r="C24" s="2">
        <v>0</v>
      </c>
      <c r="D24" s="3">
        <v>8466687.05</v>
      </c>
      <c r="E24" s="6">
        <f aca="true" t="shared" si="7" ref="E24:E36">SUM(B24:D24)</f>
        <v>28260150.61</v>
      </c>
      <c r="F24" s="47">
        <f aca="true" t="shared" si="8" ref="F24:F36">IF(E$37=0,"0.00%",E24/E$37)</f>
        <v>0.4554053813552235</v>
      </c>
      <c r="G24" s="45">
        <v>17199589.88</v>
      </c>
      <c r="H24" s="2">
        <v>0</v>
      </c>
      <c r="I24" s="3">
        <v>7923841.04</v>
      </c>
      <c r="J24" s="6">
        <f aca="true" t="shared" si="9" ref="J24:J36">SUM(G24:I24)</f>
        <v>25123430.919999998</v>
      </c>
      <c r="K24" s="7">
        <f aca="true" t="shared" si="10" ref="K24:K36">IF(J$37=0,"0.00%",J24/J$37)</f>
        <v>0.4321541472684206</v>
      </c>
      <c r="L24" s="50">
        <f aca="true" t="shared" si="11" ref="L24:L37">IF((G24+H24)=0,"0.00",(B24+C24)/(G24+H24)-1)</f>
        <v>0.1508102052489173</v>
      </c>
      <c r="M24" s="51">
        <f aca="true" t="shared" si="12" ref="M24:M37">IF(I24=0,"0.00%",D24/I24-1)</f>
        <v>0.068507937912899</v>
      </c>
      <c r="N24" s="52">
        <f aca="true" t="shared" si="13" ref="N24:N36">IF(J24=0,"0.00%",E24/J24-1)</f>
        <v>0.12485236192414129</v>
      </c>
      <c r="O24" s="1"/>
    </row>
    <row r="25" spans="1:15" s="33" customFormat="1" ht="15">
      <c r="A25" s="21" t="s">
        <v>22</v>
      </c>
      <c r="B25" s="45">
        <v>24547.31</v>
      </c>
      <c r="C25" s="2">
        <v>0</v>
      </c>
      <c r="D25" s="3">
        <v>4170615.02</v>
      </c>
      <c r="E25" s="6">
        <f t="shared" si="7"/>
        <v>4195162.33</v>
      </c>
      <c r="F25" s="47">
        <f t="shared" si="8"/>
        <v>0.06760400986910091</v>
      </c>
      <c r="G25" s="45">
        <v>19348.69</v>
      </c>
      <c r="H25" s="2">
        <v>0</v>
      </c>
      <c r="I25" s="3">
        <v>3921214.4</v>
      </c>
      <c r="J25" s="6">
        <f t="shared" si="9"/>
        <v>3940563.09</v>
      </c>
      <c r="K25" s="7">
        <f t="shared" si="10"/>
        <v>0.0677825686841486</v>
      </c>
      <c r="L25" s="50">
        <f t="shared" si="11"/>
        <v>0.26868072205405147</v>
      </c>
      <c r="M25" s="51">
        <f t="shared" si="12"/>
        <v>0.0636029032230423</v>
      </c>
      <c r="N25" s="52">
        <f t="shared" si="13"/>
        <v>0.06460986264782798</v>
      </c>
      <c r="O25" s="1"/>
    </row>
    <row r="26" spans="1:15" s="33" customFormat="1" ht="15">
      <c r="A26" s="21" t="s">
        <v>15</v>
      </c>
      <c r="B26" s="45">
        <v>479226.65</v>
      </c>
      <c r="C26" s="3">
        <v>555046.6</v>
      </c>
      <c r="D26" s="3">
        <v>144416.26</v>
      </c>
      <c r="E26" s="6">
        <f t="shared" si="7"/>
        <v>1178689.51</v>
      </c>
      <c r="F26" s="47">
        <f t="shared" si="8"/>
        <v>0.01899429175763163</v>
      </c>
      <c r="G26" s="45">
        <v>411665.39</v>
      </c>
      <c r="H26" s="3">
        <v>476128.09</v>
      </c>
      <c r="I26" s="3">
        <v>141265.66</v>
      </c>
      <c r="J26" s="6">
        <f t="shared" si="9"/>
        <v>1029059.14</v>
      </c>
      <c r="K26" s="7">
        <f t="shared" si="10"/>
        <v>0.01770109252002888</v>
      </c>
      <c r="L26" s="50">
        <f t="shared" si="11"/>
        <v>0.16499306798243207</v>
      </c>
      <c r="M26" s="51">
        <f t="shared" si="12"/>
        <v>0.02230266010862092</v>
      </c>
      <c r="N26" s="52">
        <f t="shared" si="13"/>
        <v>0.14540502502120534</v>
      </c>
      <c r="O26" s="1"/>
    </row>
    <row r="27" spans="1:15" s="33" customFormat="1" ht="15">
      <c r="A27" s="21" t="s">
        <v>16</v>
      </c>
      <c r="B27" s="45">
        <v>4942.8</v>
      </c>
      <c r="C27" s="3">
        <v>28675</v>
      </c>
      <c r="D27" s="3">
        <v>21925.55</v>
      </c>
      <c r="E27" s="6">
        <f t="shared" si="7"/>
        <v>55543.350000000006</v>
      </c>
      <c r="F27" s="47">
        <f t="shared" si="8"/>
        <v>0.0008950674339133205</v>
      </c>
      <c r="G27" s="45">
        <v>5316.2</v>
      </c>
      <c r="H27" s="3">
        <v>28751.47</v>
      </c>
      <c r="I27" s="3">
        <v>17072.2</v>
      </c>
      <c r="J27" s="6">
        <f t="shared" si="9"/>
        <v>51139.869999999995</v>
      </c>
      <c r="K27" s="7">
        <f t="shared" si="10"/>
        <v>0.0008796691415930179</v>
      </c>
      <c r="L27" s="50">
        <f t="shared" si="11"/>
        <v>-0.013205188379481037</v>
      </c>
      <c r="M27" s="51">
        <f t="shared" si="12"/>
        <v>0.28428380642213646</v>
      </c>
      <c r="N27" s="52">
        <f t="shared" si="13"/>
        <v>0.08610659354433259</v>
      </c>
      <c r="O27" s="1"/>
    </row>
    <row r="28" spans="1:15" s="33" customFormat="1" ht="15">
      <c r="A28" s="21" t="s">
        <v>23</v>
      </c>
      <c r="B28" s="45">
        <v>6371.88</v>
      </c>
      <c r="C28" s="3">
        <v>10798.08</v>
      </c>
      <c r="D28" s="3">
        <v>222.72</v>
      </c>
      <c r="E28" s="6">
        <f t="shared" si="7"/>
        <v>17392.68</v>
      </c>
      <c r="F28" s="47">
        <f t="shared" si="8"/>
        <v>0.00028027876346089185</v>
      </c>
      <c r="G28" s="45">
        <v>16978.44</v>
      </c>
      <c r="H28" s="3">
        <v>13381.24</v>
      </c>
      <c r="I28" s="3">
        <v>479.45</v>
      </c>
      <c r="J28" s="6">
        <f t="shared" si="9"/>
        <v>30839.13</v>
      </c>
      <c r="K28" s="7">
        <f t="shared" si="10"/>
        <v>0.00053047125490494</v>
      </c>
      <c r="L28" s="50">
        <f t="shared" si="11"/>
        <v>-0.4344485844383077</v>
      </c>
      <c r="M28" s="51">
        <f t="shared" si="12"/>
        <v>-0.5354677234331005</v>
      </c>
      <c r="N28" s="52">
        <f t="shared" si="13"/>
        <v>-0.4360191094884972</v>
      </c>
      <c r="O28" s="1"/>
    </row>
    <row r="29" spans="1:15" s="33" customFormat="1" ht="15">
      <c r="A29" s="21" t="s">
        <v>13</v>
      </c>
      <c r="B29" s="45">
        <v>2133744.21</v>
      </c>
      <c r="C29" s="3">
        <v>299958.17</v>
      </c>
      <c r="D29" s="3">
        <v>1364186.08</v>
      </c>
      <c r="E29" s="6">
        <f t="shared" si="7"/>
        <v>3797888.46</v>
      </c>
      <c r="F29" s="47">
        <f t="shared" si="8"/>
        <v>0.06120203909525104</v>
      </c>
      <c r="G29" s="45">
        <v>1893847.41</v>
      </c>
      <c r="H29" s="3">
        <v>259585.04</v>
      </c>
      <c r="I29" s="3">
        <v>1182661.47</v>
      </c>
      <c r="J29" s="6">
        <f t="shared" si="9"/>
        <v>3336093.92</v>
      </c>
      <c r="K29" s="7">
        <f t="shared" si="10"/>
        <v>0.05738494984207207</v>
      </c>
      <c r="L29" s="50">
        <f t="shared" si="11"/>
        <v>0.13015032349865452</v>
      </c>
      <c r="M29" s="51">
        <f t="shared" si="12"/>
        <v>0.1534882251638756</v>
      </c>
      <c r="N29" s="52">
        <f t="shared" si="13"/>
        <v>0.13842372279495052</v>
      </c>
      <c r="O29" s="1"/>
    </row>
    <row r="30" spans="1:15" s="33" customFormat="1" ht="15">
      <c r="A30" s="21" t="s">
        <v>24</v>
      </c>
      <c r="B30" s="45">
        <v>108100.03</v>
      </c>
      <c r="C30" s="3">
        <v>22045.99</v>
      </c>
      <c r="D30" s="3">
        <v>61.02</v>
      </c>
      <c r="E30" s="6">
        <f t="shared" si="7"/>
        <v>130207.04000000001</v>
      </c>
      <c r="F30" s="47">
        <f t="shared" si="8"/>
        <v>0.0020982544475666135</v>
      </c>
      <c r="G30" s="45">
        <v>113458.15</v>
      </c>
      <c r="H30" s="3">
        <v>27652.12</v>
      </c>
      <c r="I30" s="3">
        <v>747.65</v>
      </c>
      <c r="J30" s="6">
        <f t="shared" si="9"/>
        <v>141857.91999999998</v>
      </c>
      <c r="K30" s="7">
        <f t="shared" si="10"/>
        <v>0.0024401320283874597</v>
      </c>
      <c r="L30" s="50">
        <f t="shared" si="11"/>
        <v>-0.07769987258900424</v>
      </c>
      <c r="M30" s="51">
        <f t="shared" si="12"/>
        <v>-0.9183842707149067</v>
      </c>
      <c r="N30" s="52">
        <f t="shared" si="13"/>
        <v>-0.08213062760260392</v>
      </c>
      <c r="O30" s="1"/>
    </row>
    <row r="31" spans="1:15" s="33" customFormat="1" ht="15">
      <c r="A31" s="21" t="s">
        <v>25</v>
      </c>
      <c r="B31" s="45">
        <v>1358550.26</v>
      </c>
      <c r="C31" s="3">
        <v>374228.72</v>
      </c>
      <c r="D31" s="3">
        <v>110144.51</v>
      </c>
      <c r="E31" s="6">
        <f t="shared" si="7"/>
        <v>1842923.49</v>
      </c>
      <c r="F31" s="47">
        <f t="shared" si="8"/>
        <v>0.02969825909119419</v>
      </c>
      <c r="G31" s="45">
        <v>1274860.17</v>
      </c>
      <c r="H31" s="3">
        <v>380298.62</v>
      </c>
      <c r="I31" s="3">
        <v>98693.54</v>
      </c>
      <c r="J31" s="6">
        <f t="shared" si="9"/>
        <v>1753852.33</v>
      </c>
      <c r="K31" s="7">
        <f t="shared" si="10"/>
        <v>0.030168433623550754</v>
      </c>
      <c r="L31" s="50">
        <f t="shared" si="11"/>
        <v>0.04689591746058386</v>
      </c>
      <c r="M31" s="51">
        <f t="shared" si="12"/>
        <v>0.1160255271013686</v>
      </c>
      <c r="N31" s="52">
        <f t="shared" si="13"/>
        <v>0.050786008876813504</v>
      </c>
      <c r="O31" s="1"/>
    </row>
    <row r="32" spans="1:15" s="33" customFormat="1" ht="15">
      <c r="A32" s="21" t="s">
        <v>26</v>
      </c>
      <c r="B32" s="45">
        <v>74929.46</v>
      </c>
      <c r="C32" s="3">
        <v>76563.74</v>
      </c>
      <c r="D32" s="3">
        <v>16406.69</v>
      </c>
      <c r="E32" s="6">
        <f t="shared" si="7"/>
        <v>167899.89</v>
      </c>
      <c r="F32" s="47">
        <f t="shared" si="8"/>
        <v>0.0027056654612411524</v>
      </c>
      <c r="G32" s="45">
        <v>81655.4</v>
      </c>
      <c r="H32" s="3">
        <v>96262.44</v>
      </c>
      <c r="I32" s="3">
        <v>14977.41</v>
      </c>
      <c r="J32" s="6">
        <f t="shared" si="9"/>
        <v>192895.25</v>
      </c>
      <c r="K32" s="7">
        <f t="shared" si="10"/>
        <v>0.003318037354902752</v>
      </c>
      <c r="L32" s="50">
        <f t="shared" si="11"/>
        <v>-0.14852158726747122</v>
      </c>
      <c r="M32" s="51">
        <f t="shared" si="12"/>
        <v>0.09542904948185282</v>
      </c>
      <c r="N32" s="52">
        <f t="shared" si="13"/>
        <v>-0.12957996632887536</v>
      </c>
      <c r="O32" s="1"/>
    </row>
    <row r="33" spans="1:15" s="33" customFormat="1" ht="15">
      <c r="A33" s="21" t="s">
        <v>27</v>
      </c>
      <c r="B33" s="45">
        <v>6188563.98</v>
      </c>
      <c r="C33" s="3">
        <v>595391.92</v>
      </c>
      <c r="D33" s="3">
        <v>251773.66</v>
      </c>
      <c r="E33" s="6">
        <f t="shared" si="7"/>
        <v>7035729.5600000005</v>
      </c>
      <c r="F33" s="47">
        <f t="shared" si="8"/>
        <v>0.11337905263145444</v>
      </c>
      <c r="G33" s="45">
        <v>6173957.6</v>
      </c>
      <c r="H33" s="3">
        <v>572210.05</v>
      </c>
      <c r="I33" s="3">
        <v>222147.63</v>
      </c>
      <c r="J33" s="6">
        <f t="shared" si="9"/>
        <v>6968315.279999999</v>
      </c>
      <c r="K33" s="7">
        <f t="shared" si="10"/>
        <v>0.11986365864260332</v>
      </c>
      <c r="L33" s="50">
        <f t="shared" si="11"/>
        <v>0.005601439507658901</v>
      </c>
      <c r="M33" s="51">
        <f t="shared" si="12"/>
        <v>0.13336189992213732</v>
      </c>
      <c r="N33" s="52">
        <f t="shared" si="13"/>
        <v>0.009674401529088383</v>
      </c>
      <c r="O33" s="1"/>
    </row>
    <row r="34" spans="1:15" s="33" customFormat="1" ht="15">
      <c r="A34" s="21" t="s">
        <v>14</v>
      </c>
      <c r="B34" s="45">
        <v>280592.48</v>
      </c>
      <c r="C34" s="3">
        <v>214042.6</v>
      </c>
      <c r="D34" s="3">
        <v>79893.1</v>
      </c>
      <c r="E34" s="6">
        <f t="shared" si="7"/>
        <v>574528.1799999999</v>
      </c>
      <c r="F34" s="47">
        <f t="shared" si="8"/>
        <v>0.00925838041427984</v>
      </c>
      <c r="G34" s="45">
        <v>247859.93</v>
      </c>
      <c r="H34" s="3">
        <v>192029.69</v>
      </c>
      <c r="I34" s="3">
        <v>63141.11</v>
      </c>
      <c r="J34" s="6">
        <f t="shared" si="9"/>
        <v>503030.73</v>
      </c>
      <c r="K34" s="7">
        <f t="shared" si="10"/>
        <v>0.008652751961512791</v>
      </c>
      <c r="L34" s="50">
        <f t="shared" si="11"/>
        <v>0.12445272066206048</v>
      </c>
      <c r="M34" s="51">
        <f t="shared" si="12"/>
        <v>0.2653103501031262</v>
      </c>
      <c r="N34" s="52">
        <f t="shared" si="13"/>
        <v>0.14213336429764434</v>
      </c>
      <c r="O34" s="1"/>
    </row>
    <row r="35" spans="1:15" s="33" customFormat="1" ht="15">
      <c r="A35" s="21" t="s">
        <v>28</v>
      </c>
      <c r="B35" s="45">
        <v>4982496.09</v>
      </c>
      <c r="C35" s="3">
        <v>3437834.91</v>
      </c>
      <c r="D35" s="14">
        <v>5031055.08</v>
      </c>
      <c r="E35" s="6">
        <f t="shared" si="7"/>
        <v>13451386.08</v>
      </c>
      <c r="F35" s="47">
        <f t="shared" si="8"/>
        <v>0.21676578062365626</v>
      </c>
      <c r="G35" s="45">
        <v>5433487.92</v>
      </c>
      <c r="H35" s="3">
        <v>3593722.83</v>
      </c>
      <c r="I35" s="14">
        <v>4918469.46</v>
      </c>
      <c r="J35" s="6">
        <f t="shared" si="9"/>
        <v>13945680.21</v>
      </c>
      <c r="K35" s="7">
        <f t="shared" si="10"/>
        <v>0.23988298248042944</v>
      </c>
      <c r="L35" s="50">
        <f t="shared" si="11"/>
        <v>-0.06722782560493556</v>
      </c>
      <c r="M35" s="51">
        <f t="shared" si="12"/>
        <v>0.022890376958851766</v>
      </c>
      <c r="N35" s="52">
        <f t="shared" si="13"/>
        <v>-0.03544424671702695</v>
      </c>
      <c r="O35" s="1"/>
    </row>
    <row r="36" spans="1:15" s="33" customFormat="1" ht="15.75" thickBot="1">
      <c r="A36" s="22" t="s">
        <v>9</v>
      </c>
      <c r="B36" s="46">
        <v>166450.52</v>
      </c>
      <c r="C36" s="36">
        <v>44585.26</v>
      </c>
      <c r="D36" s="36">
        <v>28242.6</v>
      </c>
      <c r="E36" s="6">
        <f t="shared" si="7"/>
        <v>239278.38</v>
      </c>
      <c r="F36" s="47">
        <f t="shared" si="8"/>
        <v>0.0038559122843245205</v>
      </c>
      <c r="G36" s="46">
        <v>197980.18</v>
      </c>
      <c r="H36" s="36">
        <v>33817.16</v>
      </c>
      <c r="I36" s="36">
        <v>28734.74</v>
      </c>
      <c r="J36" s="6">
        <f t="shared" si="9"/>
        <v>260532.08</v>
      </c>
      <c r="K36" s="7">
        <f t="shared" si="10"/>
        <v>0.004481474653162855</v>
      </c>
      <c r="L36" s="56">
        <f t="shared" si="11"/>
        <v>-0.08956772325342477</v>
      </c>
      <c r="M36" s="57">
        <f t="shared" si="12"/>
        <v>-0.017127003759212833</v>
      </c>
      <c r="N36" s="52">
        <f t="shared" si="13"/>
        <v>-0.08157805365082094</v>
      </c>
      <c r="O36" s="1"/>
    </row>
    <row r="37" spans="1:15" s="33" customFormat="1" ht="16.5" thickBot="1" thickTop="1">
      <c r="A37" s="15" t="s">
        <v>8</v>
      </c>
      <c r="B37" s="16">
        <f>SUM(B23:B36)</f>
        <v>36319206.06</v>
      </c>
      <c r="C37" s="16">
        <f>SUM(C23:C36)</f>
        <v>5959003.99</v>
      </c>
      <c r="D37" s="17">
        <f>SUM(D23:D36)</f>
        <v>19776723.35</v>
      </c>
      <c r="E37" s="17">
        <f>SUM(E23:E36)</f>
        <v>62054933.400000006</v>
      </c>
      <c r="F37" s="48">
        <f>IF(E$37=0,"0.00%",E37/E$37)</f>
        <v>1</v>
      </c>
      <c r="G37" s="16">
        <f>SUM(G23:G36)</f>
        <v>33603012.15</v>
      </c>
      <c r="H37" s="16">
        <f>SUM(H23:H36)</f>
        <v>5908044.11</v>
      </c>
      <c r="I37" s="17">
        <f>SUM(I23:I36)</f>
        <v>18624289.839999996</v>
      </c>
      <c r="J37" s="17">
        <f>SUM(J23:J36)</f>
        <v>58135346.099999994</v>
      </c>
      <c r="K37" s="18">
        <f>IF(J$37=0,"0.00%",J37/J$37)</f>
        <v>1</v>
      </c>
      <c r="L37" s="55">
        <f t="shared" si="11"/>
        <v>0.07003492318177784</v>
      </c>
      <c r="M37" s="54">
        <f t="shared" si="12"/>
        <v>0.06187798406814338</v>
      </c>
      <c r="N37" s="48">
        <f>IF(J37=0,"0.00%",E37/J37-1)</f>
        <v>0.06742175910087189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Sep 14-15</oddHeader>
    <oddFooter>&amp;LStatistics and Reference Materials/Ontario Land Border (Sep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2015-10-26T13:15:07Z</cp:lastPrinted>
  <dcterms:created xsi:type="dcterms:W3CDTF">2006-01-31T19:56:50Z</dcterms:created>
  <dcterms:modified xsi:type="dcterms:W3CDTF">2015-10-26T13:16:37Z</dcterms:modified>
  <cp:category/>
  <cp:version/>
  <cp:contentType/>
  <cp:contentStatus/>
</cp:coreProperties>
</file>