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669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<sst xmlns="http://schemas.openxmlformats.org/spreadsheetml/2006/main" count="90" uniqueCount="33">
  <si>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</si>
  <si>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</si>
  <si>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</si>
  <si>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</si>
  <si>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</si>
  <si>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</si>
  <si>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</si>
  <si>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</si>
  <si>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</si>
  <si>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</si>
  <si>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</si>
  <si>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</si>
  <si>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</si>
  <si>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</si>
  <si>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</si>
  <si>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</si>
  <si>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</si>
  <si>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</si>
  <si>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</si>
  <si>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</si>
  <si>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</si>
  <si>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</si>
  <si>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</si>
  <si>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</si>
  <si>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</si>
  <si>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</si>
  <si>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</si>
  <si>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</si>
  <si>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</si>
  <si>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Oct 13</t>
  </si>
  <si>
    <t>Jan - Oct 13</t>
  </si>
  <si>
    <t>Oct 14</t>
  </si>
  <si>
    <t>Jan - Oct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</si>
</sst>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0">
      <selection activeCell="E38" sqref="E38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804399.49</v>
      </c>
      <c r="C4" s="5">
        <v>224947.63</v>
      </c>
      <c r="D4" s="6">
        <v>0</v>
      </c>
      <c r="E4" s="6">
        <f>SUM(B4:D4)</f>
        <v>1029347.12</v>
      </c>
      <c r="F4" s="47">
        <f>IF(E$18=0,"0.00%",E4/E$18)</f>
        <v>0.09503728084707337</v>
      </c>
      <c r="G4" s="5">
        <v>47782.55</v>
      </c>
      <c r="H4" s="5">
        <v>28260.32</v>
      </c>
      <c r="I4" s="6">
        <v>7787.62</v>
      </c>
      <c r="J4" s="6">
        <f>SUM(G4:I4)</f>
        <v>83830.48999999999</v>
      </c>
      <c r="K4" s="7">
        <f>IF(J$18=0,"0.00%",J4/J$18)</f>
        <v>0.011576733296686088</v>
      </c>
      <c r="L4" s="50">
        <f>IF((G4+H4)=0,"0.00%",(B4+C4)/(G4+H4)-1)</f>
        <v>12.536405451293462</v>
      </c>
      <c r="M4" s="51">
        <f>IF(I4=0,"0.00%",D4/I4-1)</f>
        <v>-1</v>
      </c>
      <c r="N4" s="52">
        <f>IF(J4=0,"0.00%",E4/J4-1)</f>
        <v>11.278910930855828</v>
      </c>
      <c r="O4" s="1"/>
    </row>
    <row r="5" spans="1:15" s="33" customFormat="1" ht="15">
      <c r="A5" s="21" t="s">
        <v>21</v>
      </c>
      <c r="B5" s="2">
        <v>1135634.16</v>
      </c>
      <c r="C5" s="2">
        <v>0</v>
      </c>
      <c r="D5" s="3">
        <v>1409881.11</v>
      </c>
      <c r="E5" s="6">
        <f aca="true" t="shared" si="0" ref="E5:E17">SUM(B5:D5)</f>
        <v>2545515.27</v>
      </c>
      <c r="F5" s="47">
        <f aca="true" t="shared" si="1" ref="F5:F17">IF(E$18=0,"0.00%",E5/E$18)</f>
        <v>0.23502164130551395</v>
      </c>
      <c r="G5" s="2">
        <v>2130807.42</v>
      </c>
      <c r="H5" s="2">
        <v>0</v>
      </c>
      <c r="I5" s="3">
        <v>1011978.91</v>
      </c>
      <c r="J5" s="6">
        <f aca="true" t="shared" si="2" ref="J5:J17">SUM(G5:I5)</f>
        <v>3142786.33</v>
      </c>
      <c r="K5" s="7">
        <f aca="true" t="shared" si="3" ref="K5:K17">IF(J$18=0,"0.00%",J5/J$18)</f>
        <v>0.4340091433424864</v>
      </c>
      <c r="L5" s="50">
        <f aca="true" t="shared" si="4" ref="L5:L17">IF((G5+H5)=0,"0.00%",(B5+C5)/(G5+H5)-1)</f>
        <v>-0.46704045173636577</v>
      </c>
      <c r="M5" s="51">
        <f aca="true" t="shared" si="5" ref="M5:M17">IF(I5=0,"0.00%",D5/I5-1)</f>
        <v>0.3931921861889396</v>
      </c>
      <c r="N5" s="52">
        <f aca="true" t="shared" si="6" ref="N5:N17">IF(J5=0,"0.00%",E5/J5-1)</f>
        <v>-0.19004507379284674</v>
      </c>
      <c r="O5" s="1"/>
    </row>
    <row r="6" spans="1:15" s="33" customFormat="1" ht="15">
      <c r="A6" s="21" t="s">
        <v>22</v>
      </c>
      <c r="B6" s="2">
        <v>0</v>
      </c>
      <c r="C6" s="2">
        <v>0</v>
      </c>
      <c r="D6" s="3">
        <v>13897.15</v>
      </c>
      <c r="E6" s="6">
        <f t="shared" si="0"/>
        <v>13897.15</v>
      </c>
      <c r="F6" s="47">
        <f t="shared" si="1"/>
        <v>0.0012830922842858934</v>
      </c>
      <c r="G6" s="2">
        <v>2545.44</v>
      </c>
      <c r="H6" s="2">
        <v>0</v>
      </c>
      <c r="I6" s="3">
        <v>456901.19</v>
      </c>
      <c r="J6" s="6">
        <f t="shared" si="2"/>
        <v>459446.63</v>
      </c>
      <c r="K6" s="7">
        <f t="shared" si="3"/>
        <v>0.0634481690321888</v>
      </c>
      <c r="L6" s="50">
        <f t="shared" si="4"/>
        <v>-1</v>
      </c>
      <c r="M6" s="51">
        <f t="shared" si="5"/>
        <v>-0.9695839050014293</v>
      </c>
      <c r="N6" s="52">
        <f t="shared" si="6"/>
        <v>-0.9697524171632296</v>
      </c>
      <c r="O6" s="1"/>
    </row>
    <row r="7" spans="1:15" s="33" customFormat="1" ht="15">
      <c r="A7" s="21" t="s">
        <v>15</v>
      </c>
      <c r="B7" s="2">
        <v>332981.41</v>
      </c>
      <c r="C7" s="2">
        <v>69990.17</v>
      </c>
      <c r="D7" s="3">
        <v>86445.53</v>
      </c>
      <c r="E7" s="6">
        <f t="shared" si="0"/>
        <v>489417.11</v>
      </c>
      <c r="F7" s="47">
        <f t="shared" si="1"/>
        <v>0.045186769779307294</v>
      </c>
      <c r="G7" s="2">
        <v>46437.17</v>
      </c>
      <c r="H7" s="2">
        <v>71680.6</v>
      </c>
      <c r="I7" s="3">
        <v>15675.32</v>
      </c>
      <c r="J7" s="6">
        <f t="shared" si="2"/>
        <v>133793.09</v>
      </c>
      <c r="K7" s="7">
        <f t="shared" si="3"/>
        <v>0.018476414963929214</v>
      </c>
      <c r="L7" s="50">
        <f t="shared" si="4"/>
        <v>2.4116084311446104</v>
      </c>
      <c r="M7" s="51">
        <f t="shared" si="5"/>
        <v>4.514753765792341</v>
      </c>
      <c r="N7" s="52">
        <f t="shared" si="6"/>
        <v>2.6580148496458227</v>
      </c>
      <c r="O7" s="1"/>
    </row>
    <row r="8" spans="1:15" s="33" customFormat="1" ht="15">
      <c r="A8" s="21" t="s">
        <v>16</v>
      </c>
      <c r="B8" s="2">
        <v>2601.83</v>
      </c>
      <c r="C8" s="2">
        <v>598.55</v>
      </c>
      <c r="D8" s="3">
        <v>610</v>
      </c>
      <c r="E8" s="6">
        <f t="shared" si="0"/>
        <v>3810.38</v>
      </c>
      <c r="F8" s="47">
        <f t="shared" si="1"/>
        <v>0.00035180372797280615</v>
      </c>
      <c r="G8" s="2">
        <v>501.4</v>
      </c>
      <c r="H8" s="2">
        <v>6563.67</v>
      </c>
      <c r="I8" s="3">
        <v>3253.41</v>
      </c>
      <c r="J8" s="6">
        <f t="shared" si="2"/>
        <v>10318.48</v>
      </c>
      <c r="K8" s="7">
        <f t="shared" si="3"/>
        <v>0.0014249504087020064</v>
      </c>
      <c r="L8" s="50">
        <f t="shared" si="4"/>
        <v>-0.547013688470178</v>
      </c>
      <c r="M8" s="51">
        <f t="shared" si="5"/>
        <v>-0.8125044184409589</v>
      </c>
      <c r="N8" s="52">
        <f t="shared" si="6"/>
        <v>-0.6307227421093029</v>
      </c>
      <c r="O8" s="1"/>
    </row>
    <row r="9" spans="1:15" s="33" customFormat="1" ht="15">
      <c r="A9" s="21" t="s">
        <v>23</v>
      </c>
      <c r="B9" s="2">
        <v>1073.66</v>
      </c>
      <c r="C9" s="2">
        <v>8978.36</v>
      </c>
      <c r="D9" s="3">
        <v>0</v>
      </c>
      <c r="E9" s="6">
        <f t="shared" si="0"/>
        <v>10052.02</v>
      </c>
      <c r="F9" s="47">
        <f t="shared" si="1"/>
        <v>0.0009280801677673112</v>
      </c>
      <c r="G9" s="2">
        <v>4175.21</v>
      </c>
      <c r="H9" s="2">
        <v>742.45</v>
      </c>
      <c r="I9" s="3">
        <v>406</v>
      </c>
      <c r="J9" s="6">
        <f t="shared" si="2"/>
        <v>5323.66</v>
      </c>
      <c r="K9" s="7">
        <f t="shared" si="3"/>
        <v>0.0007351811015566754</v>
      </c>
      <c r="L9" s="50">
        <f t="shared" si="4"/>
        <v>1.0440656735113856</v>
      </c>
      <c r="M9" s="51">
        <f t="shared" si="5"/>
        <v>-1</v>
      </c>
      <c r="N9" s="52">
        <f t="shared" si="6"/>
        <v>0.8881784336340037</v>
      </c>
      <c r="O9" s="1"/>
    </row>
    <row r="10" spans="1:15" s="33" customFormat="1" ht="15">
      <c r="A10" s="21" t="s">
        <v>13</v>
      </c>
      <c r="B10" s="2">
        <v>360879.69</v>
      </c>
      <c r="C10" s="2">
        <v>2866.68</v>
      </c>
      <c r="D10" s="3">
        <v>486836.68</v>
      </c>
      <c r="E10" s="6">
        <f t="shared" si="0"/>
        <v>850583.05</v>
      </c>
      <c r="F10" s="47">
        <f t="shared" si="1"/>
        <v>0.07853240042737988</v>
      </c>
      <c r="G10" s="2">
        <v>231376.83</v>
      </c>
      <c r="H10" s="2">
        <v>29163.2</v>
      </c>
      <c r="I10" s="3">
        <v>137898.32</v>
      </c>
      <c r="J10" s="6">
        <f t="shared" si="2"/>
        <v>398438.35</v>
      </c>
      <c r="K10" s="7">
        <f t="shared" si="3"/>
        <v>0.05502311286885792</v>
      </c>
      <c r="L10" s="50">
        <f t="shared" si="4"/>
        <v>0.396124695310736</v>
      </c>
      <c r="M10" s="51">
        <f t="shared" si="5"/>
        <v>2.530403271047827</v>
      </c>
      <c r="N10" s="52">
        <f t="shared" si="6"/>
        <v>1.134792120286614</v>
      </c>
      <c r="O10" s="1"/>
    </row>
    <row r="11" spans="1:15" s="33" customFormat="1" ht="15">
      <c r="A11" s="21" t="s">
        <v>24</v>
      </c>
      <c r="B11" s="2">
        <v>0</v>
      </c>
      <c r="C11" s="2">
        <v>8785.19</v>
      </c>
      <c r="D11" s="3">
        <v>1229</v>
      </c>
      <c r="E11" s="6">
        <f t="shared" si="0"/>
        <v>10014.19</v>
      </c>
      <c r="F11" s="47">
        <f t="shared" si="1"/>
        <v>0.000924587409819492</v>
      </c>
      <c r="G11" s="2">
        <v>21775.19</v>
      </c>
      <c r="H11" s="2">
        <v>4287.11</v>
      </c>
      <c r="I11" s="3">
        <v>146.27</v>
      </c>
      <c r="J11" s="6">
        <f t="shared" si="2"/>
        <v>26208.57</v>
      </c>
      <c r="K11" s="7">
        <f t="shared" si="3"/>
        <v>0.0036193230527165965</v>
      </c>
      <c r="L11" s="50">
        <f t="shared" si="4"/>
        <v>-0.6629157825671563</v>
      </c>
      <c r="M11" s="51">
        <f t="shared" si="5"/>
        <v>7.402269775073494</v>
      </c>
      <c r="N11" s="52">
        <f t="shared" si="6"/>
        <v>-0.6179039909464727</v>
      </c>
      <c r="O11" s="1"/>
    </row>
    <row r="12" spans="1:15" s="33" customFormat="1" ht="15">
      <c r="A12" s="21" t="s">
        <v>25</v>
      </c>
      <c r="B12" s="2">
        <v>497524.4</v>
      </c>
      <c r="C12" s="2">
        <v>500544.14</v>
      </c>
      <c r="D12" s="3">
        <v>4908.47</v>
      </c>
      <c r="E12" s="6">
        <f t="shared" si="0"/>
        <v>1002977.01</v>
      </c>
      <c r="F12" s="47">
        <f t="shared" si="1"/>
        <v>0.09260258850535077</v>
      </c>
      <c r="G12" s="2">
        <v>145598.29</v>
      </c>
      <c r="H12" s="2">
        <v>47794.39</v>
      </c>
      <c r="I12" s="3">
        <v>12970.64</v>
      </c>
      <c r="J12" s="6">
        <f t="shared" si="2"/>
        <v>206363.32</v>
      </c>
      <c r="K12" s="7">
        <f t="shared" si="3"/>
        <v>0.028498140925320683</v>
      </c>
      <c r="L12" s="50">
        <f t="shared" si="4"/>
        <v>4.1608392830586975</v>
      </c>
      <c r="M12" s="51">
        <f t="shared" si="5"/>
        <v>-0.6215707166338746</v>
      </c>
      <c r="N12" s="52">
        <f t="shared" si="6"/>
        <v>3.8602484685747447</v>
      </c>
      <c r="O12" s="1"/>
    </row>
    <row r="13" spans="1:15" s="33" customFormat="1" ht="15">
      <c r="A13" s="21" t="s">
        <v>26</v>
      </c>
      <c r="B13" s="2">
        <v>21482.61</v>
      </c>
      <c r="C13" s="2">
        <v>69041.86</v>
      </c>
      <c r="D13" s="3">
        <v>408</v>
      </c>
      <c r="E13" s="6">
        <f t="shared" si="0"/>
        <v>90932.47</v>
      </c>
      <c r="F13" s="47">
        <f t="shared" si="1"/>
        <v>0.008395588350709209</v>
      </c>
      <c r="G13" s="2">
        <v>5157.87</v>
      </c>
      <c r="H13" s="2">
        <v>14060.4</v>
      </c>
      <c r="I13" s="3">
        <v>1289.8</v>
      </c>
      <c r="J13" s="6">
        <f t="shared" si="2"/>
        <v>20508.07</v>
      </c>
      <c r="K13" s="7">
        <f t="shared" si="3"/>
        <v>0.002832101504115854</v>
      </c>
      <c r="L13" s="50">
        <f t="shared" si="4"/>
        <v>3.7103339686662746</v>
      </c>
      <c r="M13" s="51">
        <f t="shared" si="5"/>
        <v>-0.6836718871142813</v>
      </c>
      <c r="N13" s="52">
        <f t="shared" si="6"/>
        <v>3.4339847679474476</v>
      </c>
      <c r="O13" s="1"/>
    </row>
    <row r="14" spans="1:15" s="33" customFormat="1" ht="15">
      <c r="A14" s="21" t="s">
        <v>27</v>
      </c>
      <c r="B14" s="2">
        <v>3131904.32</v>
      </c>
      <c r="C14" s="2">
        <v>16616.37</v>
      </c>
      <c r="D14" s="3">
        <v>132699</v>
      </c>
      <c r="E14" s="6">
        <f t="shared" si="0"/>
        <v>3281219.69</v>
      </c>
      <c r="F14" s="47">
        <f t="shared" si="1"/>
        <v>0.30294755883659247</v>
      </c>
      <c r="G14" s="2">
        <v>890122.54</v>
      </c>
      <c r="H14" s="2">
        <v>70069.5</v>
      </c>
      <c r="I14" s="3">
        <v>31329.08</v>
      </c>
      <c r="J14" s="6">
        <f t="shared" si="2"/>
        <v>991521.12</v>
      </c>
      <c r="K14" s="7">
        <f t="shared" si="3"/>
        <v>0.13692602255183625</v>
      </c>
      <c r="L14" s="50">
        <f t="shared" si="4"/>
        <v>2.279053104835153</v>
      </c>
      <c r="M14" s="51">
        <f t="shared" si="5"/>
        <v>3.2356494349658522</v>
      </c>
      <c r="N14" s="52">
        <f t="shared" si="6"/>
        <v>2.3092786667015224</v>
      </c>
      <c r="O14" s="1"/>
    </row>
    <row r="15" spans="1:15" s="33" customFormat="1" ht="15">
      <c r="A15" s="21" t="s">
        <v>14</v>
      </c>
      <c r="B15" s="2">
        <v>2425.05</v>
      </c>
      <c r="C15" s="2">
        <v>53029.72</v>
      </c>
      <c r="D15" s="3">
        <v>825.79</v>
      </c>
      <c r="E15" s="6">
        <f t="shared" si="0"/>
        <v>56280.560000000005</v>
      </c>
      <c r="F15" s="47">
        <f t="shared" si="1"/>
        <v>0.005196256231766175</v>
      </c>
      <c r="G15" s="2">
        <v>25227.11</v>
      </c>
      <c r="H15" s="2">
        <v>20883.08</v>
      </c>
      <c r="I15" s="3">
        <v>5285.79</v>
      </c>
      <c r="J15" s="6">
        <f t="shared" si="2"/>
        <v>51395.98</v>
      </c>
      <c r="K15" s="7">
        <f t="shared" si="3"/>
        <v>0.007097627044549212</v>
      </c>
      <c r="L15" s="50">
        <f t="shared" si="4"/>
        <v>0.20265759043716813</v>
      </c>
      <c r="M15" s="51">
        <f t="shared" si="5"/>
        <v>-0.8437716973243357</v>
      </c>
      <c r="N15" s="52">
        <f t="shared" si="6"/>
        <v>0.09503817224615618</v>
      </c>
      <c r="O15" s="1"/>
    </row>
    <row r="16" spans="1:15" s="33" customFormat="1" ht="15">
      <c r="A16" s="21" t="s">
        <v>28</v>
      </c>
      <c r="B16" s="2">
        <v>857513.78</v>
      </c>
      <c r="C16" s="2">
        <v>560</v>
      </c>
      <c r="D16" s="14">
        <v>588862.63</v>
      </c>
      <c r="E16" s="6">
        <f t="shared" si="0"/>
        <v>1446936.4100000001</v>
      </c>
      <c r="F16" s="47">
        <f t="shared" si="1"/>
        <v>0.13359235120318413</v>
      </c>
      <c r="G16" s="2">
        <v>632013.95</v>
      </c>
      <c r="H16" s="2">
        <v>476631.87</v>
      </c>
      <c r="I16" s="14">
        <v>581037.34</v>
      </c>
      <c r="J16" s="6">
        <f t="shared" si="2"/>
        <v>1689683.1599999997</v>
      </c>
      <c r="K16" s="7">
        <f t="shared" si="3"/>
        <v>0.23334005681252445</v>
      </c>
      <c r="L16" s="50">
        <f t="shared" si="4"/>
        <v>-0.22601631240534492</v>
      </c>
      <c r="M16" s="51">
        <f t="shared" si="5"/>
        <v>0.013467791932270767</v>
      </c>
      <c r="N16" s="52">
        <f t="shared" si="6"/>
        <v>-0.14366406421426348</v>
      </c>
      <c r="O16" s="1"/>
    </row>
    <row r="17" spans="1:15" s="33" customFormat="1" ht="15.75" thickBot="1">
      <c r="A17" s="22" t="s">
        <v>9</v>
      </c>
      <c r="B17" s="2">
        <v>0</v>
      </c>
      <c r="C17" s="2">
        <v>0</v>
      </c>
      <c r="D17" s="36">
        <v>0.01</v>
      </c>
      <c r="E17" s="6">
        <f t="shared" si="0"/>
        <v>0.01</v>
      </c>
      <c r="F17" s="47">
        <f t="shared" si="1"/>
        <v>9.2327727936008E-10</v>
      </c>
      <c r="G17" s="2">
        <v>16629.53</v>
      </c>
      <c r="H17" s="2">
        <v>2090.33</v>
      </c>
      <c r="I17" s="36">
        <v>2953.49</v>
      </c>
      <c r="J17" s="6">
        <f t="shared" si="2"/>
        <v>21673.35</v>
      </c>
      <c r="K17" s="7">
        <f t="shared" si="3"/>
        <v>0.0029930230945295847</v>
      </c>
      <c r="L17" s="50">
        <f t="shared" si="4"/>
        <v>-1</v>
      </c>
      <c r="M17" s="51">
        <f t="shared" si="5"/>
        <v>-0.9999966141750946</v>
      </c>
      <c r="N17" s="52">
        <f t="shared" si="6"/>
        <v>-0.9999995386038614</v>
      </c>
      <c r="O17" s="1"/>
    </row>
    <row r="18" spans="1:15" s="33" customFormat="1" ht="16.5" thickBot="1" thickTop="1">
      <c r="A18" s="15" t="s">
        <v>8</v>
      </c>
      <c r="B18" s="16">
        <f>SUM(B4:B17)</f>
        <v>7148420.4</v>
      </c>
      <c r="C18" s="16">
        <f>SUM(C4:C17)</f>
        <v>955958.6699999999</v>
      </c>
      <c r="D18" s="17">
        <f>SUM(D4:D17)</f>
        <v>2726603.3699999996</v>
      </c>
      <c r="E18" s="17">
        <f>SUM(E4:E17)</f>
        <v>10830982.44</v>
      </c>
      <c r="F18" s="48">
        <f>IF(E$18=0,"0.00%",E18/E$18)</f>
        <v>1</v>
      </c>
      <c r="G18" s="16">
        <f>SUM(G4:G17)</f>
        <v>4200150.5</v>
      </c>
      <c r="H18" s="16">
        <f>SUM(H4:H17)</f>
        <v>772226.92</v>
      </c>
      <c r="I18" s="17">
        <f>SUM(I4:I17)</f>
        <v>2268913.18</v>
      </c>
      <c r="J18" s="17">
        <f>SUM(J4:J17)</f>
        <v>7241290.6000000015</v>
      </c>
      <c r="K18" s="18">
        <f>IF(J$18=0,"0.00%",J18/J$18)</f>
        <v>1</v>
      </c>
      <c r="L18" s="53">
        <f>IF(H18=0,"0.00%",(B18+C18)/(G18+H18)-1)</f>
        <v>0.6298801127610303</v>
      </c>
      <c r="M18" s="54">
        <f>IF(I18=0,"0.00%",D18/I18-1)</f>
        <v>0.2017222139808803</v>
      </c>
      <c r="N18" s="48">
        <f>IF(J18=0,"0.00%",E18/J18-1)</f>
        <v>0.4957254222058147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599920.97</v>
      </c>
      <c r="C23" s="5">
        <v>259589.08</v>
      </c>
      <c r="D23" s="6">
        <v>105649.38</v>
      </c>
      <c r="E23" s="6">
        <f>SUM(B23:D23)</f>
        <v>965159.4299999999</v>
      </c>
      <c r="F23" s="47">
        <f>IF(E$37=0,"0.00%",E23/E$37)</f>
        <v>0.014714760966266891</v>
      </c>
      <c r="G23" s="44">
        <v>548156.69</v>
      </c>
      <c r="H23" s="5">
        <v>274340.32</v>
      </c>
      <c r="I23" s="6">
        <v>132847.1</v>
      </c>
      <c r="J23" s="6">
        <f>SUM(G23:I23)</f>
        <v>955344.11</v>
      </c>
      <c r="K23" s="7">
        <f>IF(J$37=0,"0.00%",J23/J$37)</f>
        <v>0.014449121663113433</v>
      </c>
      <c r="L23" s="50">
        <f>IF((G23+H23)=0,"0.00",(B23+C23)/(G23+H23)-1)</f>
        <v>0.04500082012456175</v>
      </c>
      <c r="M23" s="51">
        <f>IF(I23=0,"0.00%",D23/I23-1)</f>
        <v>-0.20472949729425782</v>
      </c>
      <c r="N23" s="52">
        <f>IF(J23=0,"0.00%",E23/J23-1)</f>
        <v>0.010274119971284357</v>
      </c>
      <c r="O23" s="1"/>
    </row>
    <row r="24" spans="1:15" s="33" customFormat="1" ht="15">
      <c r="A24" s="21" t="s">
        <v>21</v>
      </c>
      <c r="B24" s="45">
        <v>19405549.21</v>
      </c>
      <c r="C24" s="2">
        <v>0</v>
      </c>
      <c r="D24" s="3">
        <v>8928087.66</v>
      </c>
      <c r="E24" s="6">
        <f aca="true" t="shared" si="7" ref="E24:E36">SUM(B24:D24)</f>
        <v>28333636.87</v>
      </c>
      <c r="F24" s="47">
        <f aca="true" t="shared" si="8" ref="F24:F36">IF(E$37=0,"0.00%",E24/E$37)</f>
        <v>0.43197287503791626</v>
      </c>
      <c r="G24" s="45">
        <v>19171407.86</v>
      </c>
      <c r="H24" s="2">
        <v>0</v>
      </c>
      <c r="I24" s="3">
        <v>9120604.38</v>
      </c>
      <c r="J24" s="6">
        <f aca="true" t="shared" si="9" ref="J24:J36">SUM(G24:I24)</f>
        <v>28292012.240000002</v>
      </c>
      <c r="K24" s="7">
        <f aca="true" t="shared" si="10" ref="K24:K36">IF(J$37=0,"0.00%",J24/J$37)</f>
        <v>0.4279031216825678</v>
      </c>
      <c r="L24" s="50">
        <f aca="true" t="shared" si="11" ref="L24:L37">IF((G24+H24)=0,"0.00",(B24+C24)/(G24+H24)-1)</f>
        <v>0.012213049334186987</v>
      </c>
      <c r="M24" s="51">
        <f aca="true" t="shared" si="12" ref="M24:M37">IF(I24=0,"0.00%",D24/I24-1)</f>
        <v>-0.021107890659324946</v>
      </c>
      <c r="N24" s="52">
        <f aca="true" t="shared" si="13" ref="N24:N36">IF(J24=0,"0.00%",E24/J24-1)</f>
        <v>0.0014712502471332378</v>
      </c>
      <c r="O24" s="1"/>
    </row>
    <row r="25" spans="1:15" s="33" customFormat="1" ht="15">
      <c r="A25" s="21" t="s">
        <v>22</v>
      </c>
      <c r="B25" s="45">
        <v>23149.54</v>
      </c>
      <c r="C25" s="2">
        <v>0</v>
      </c>
      <c r="D25" s="3">
        <v>4398583.79</v>
      </c>
      <c r="E25" s="6">
        <f t="shared" si="7"/>
        <v>4421733.33</v>
      </c>
      <c r="F25" s="47">
        <f t="shared" si="8"/>
        <v>0.06741347282647939</v>
      </c>
      <c r="G25" s="45">
        <v>8576.52</v>
      </c>
      <c r="H25" s="2">
        <v>0</v>
      </c>
      <c r="I25" s="3">
        <v>4597391.86</v>
      </c>
      <c r="J25" s="6">
        <f t="shared" si="9"/>
        <v>4605968.38</v>
      </c>
      <c r="K25" s="7">
        <f t="shared" si="10"/>
        <v>0.06966306360445712</v>
      </c>
      <c r="L25" s="50">
        <f t="shared" si="11"/>
        <v>1.6991763559112552</v>
      </c>
      <c r="M25" s="51">
        <f t="shared" si="12"/>
        <v>-0.043243664245753544</v>
      </c>
      <c r="N25" s="52">
        <f t="shared" si="13"/>
        <v>-0.039999199907664096</v>
      </c>
      <c r="O25" s="1"/>
    </row>
    <row r="26" spans="1:15" s="33" customFormat="1" ht="15">
      <c r="A26" s="21" t="s">
        <v>15</v>
      </c>
      <c r="B26" s="45">
        <v>468386.53</v>
      </c>
      <c r="C26" s="3">
        <v>532691.6</v>
      </c>
      <c r="D26" s="3">
        <v>158241.69</v>
      </c>
      <c r="E26" s="6">
        <f t="shared" si="7"/>
        <v>1159319.82</v>
      </c>
      <c r="F26" s="47">
        <f t="shared" si="8"/>
        <v>0.017674918261696475</v>
      </c>
      <c r="G26" s="45">
        <v>426831.62</v>
      </c>
      <c r="H26" s="3">
        <v>545261.15</v>
      </c>
      <c r="I26" s="3">
        <v>181040.71</v>
      </c>
      <c r="J26" s="6">
        <f t="shared" si="9"/>
        <v>1153133.48</v>
      </c>
      <c r="K26" s="7">
        <f t="shared" si="10"/>
        <v>0.017440591062344416</v>
      </c>
      <c r="L26" s="50">
        <f t="shared" si="11"/>
        <v>0.02981748336632517</v>
      </c>
      <c r="M26" s="51">
        <f t="shared" si="12"/>
        <v>-0.1259331119503453</v>
      </c>
      <c r="N26" s="52">
        <f t="shared" si="13"/>
        <v>0.005364808244055164</v>
      </c>
      <c r="O26" s="1"/>
    </row>
    <row r="27" spans="1:15" s="33" customFormat="1" ht="15">
      <c r="A27" s="21" t="s">
        <v>16</v>
      </c>
      <c r="B27" s="45">
        <v>5754.8</v>
      </c>
      <c r="C27" s="3">
        <v>31986.18</v>
      </c>
      <c r="D27" s="3">
        <v>19342.35</v>
      </c>
      <c r="E27" s="6">
        <f t="shared" si="7"/>
        <v>57083.33</v>
      </c>
      <c r="F27" s="47">
        <f t="shared" si="8"/>
        <v>0.0008702889180790908</v>
      </c>
      <c r="G27" s="45">
        <v>4888.07</v>
      </c>
      <c r="H27" s="3">
        <v>51122.64</v>
      </c>
      <c r="I27" s="3">
        <v>27560.53</v>
      </c>
      <c r="J27" s="6">
        <f t="shared" si="9"/>
        <v>83571.23999999999</v>
      </c>
      <c r="K27" s="7">
        <f t="shared" si="10"/>
        <v>0.0012639749401890923</v>
      </c>
      <c r="L27" s="50">
        <f t="shared" si="11"/>
        <v>-0.3261827961116721</v>
      </c>
      <c r="M27" s="51">
        <f t="shared" si="12"/>
        <v>-0.2981865733351282</v>
      </c>
      <c r="N27" s="52">
        <f t="shared" si="13"/>
        <v>-0.3169500655967291</v>
      </c>
      <c r="O27" s="1"/>
    </row>
    <row r="28" spans="1:15" s="33" customFormat="1" ht="15">
      <c r="A28" s="21" t="s">
        <v>23</v>
      </c>
      <c r="B28" s="45">
        <v>18640.82</v>
      </c>
      <c r="C28" s="3">
        <v>14235.66</v>
      </c>
      <c r="D28" s="3">
        <v>519.4</v>
      </c>
      <c r="E28" s="6">
        <f t="shared" si="7"/>
        <v>33395.88</v>
      </c>
      <c r="F28" s="47">
        <f t="shared" si="8"/>
        <v>0.0005091515206540884</v>
      </c>
      <c r="G28" s="45">
        <v>28062.9</v>
      </c>
      <c r="H28" s="3">
        <v>6779.14</v>
      </c>
      <c r="I28" s="3">
        <v>6017.93</v>
      </c>
      <c r="J28" s="6">
        <f t="shared" si="9"/>
        <v>40859.97</v>
      </c>
      <c r="K28" s="7">
        <f t="shared" si="10"/>
        <v>0.000617987457609557</v>
      </c>
      <c r="L28" s="50">
        <f t="shared" si="11"/>
        <v>-0.056413459143035416</v>
      </c>
      <c r="M28" s="51">
        <f t="shared" si="12"/>
        <v>-0.9136912526400274</v>
      </c>
      <c r="N28" s="52">
        <f t="shared" si="13"/>
        <v>-0.18267487714748698</v>
      </c>
      <c r="O28" s="1"/>
    </row>
    <row r="29" spans="1:15" s="33" customFormat="1" ht="15">
      <c r="A29" s="21" t="s">
        <v>13</v>
      </c>
      <c r="B29" s="45">
        <v>2133623.8</v>
      </c>
      <c r="C29" s="3">
        <v>293516.89</v>
      </c>
      <c r="D29" s="3">
        <v>1339218.02</v>
      </c>
      <c r="E29" s="6">
        <f t="shared" si="7"/>
        <v>3766358.71</v>
      </c>
      <c r="F29" s="47">
        <f t="shared" si="8"/>
        <v>0.0574216719105851</v>
      </c>
      <c r="G29" s="45">
        <v>2075987.48</v>
      </c>
      <c r="H29" s="3">
        <v>282004.52</v>
      </c>
      <c r="I29" s="3">
        <v>1301835.42</v>
      </c>
      <c r="J29" s="6">
        <f t="shared" si="9"/>
        <v>3659827.42</v>
      </c>
      <c r="K29" s="7">
        <f t="shared" si="10"/>
        <v>0.055353135173020054</v>
      </c>
      <c r="L29" s="50">
        <f t="shared" si="11"/>
        <v>0.029325243681912472</v>
      </c>
      <c r="M29" s="51">
        <f t="shared" si="12"/>
        <v>0.02871530412039336</v>
      </c>
      <c r="N29" s="52">
        <f t="shared" si="13"/>
        <v>0.0291082823790636</v>
      </c>
      <c r="O29" s="1"/>
    </row>
    <row r="30" spans="1:15" s="33" customFormat="1" ht="15">
      <c r="A30" s="21" t="s">
        <v>24</v>
      </c>
      <c r="B30" s="45">
        <v>137403.83</v>
      </c>
      <c r="C30" s="3">
        <v>31255.82</v>
      </c>
      <c r="D30" s="3">
        <v>747.65</v>
      </c>
      <c r="E30" s="6">
        <f t="shared" si="7"/>
        <v>169407.3</v>
      </c>
      <c r="F30" s="47">
        <f t="shared" si="8"/>
        <v>0.0025827732164836904</v>
      </c>
      <c r="G30" s="45">
        <v>137078.98</v>
      </c>
      <c r="H30" s="3">
        <v>32346.61</v>
      </c>
      <c r="I30" s="3">
        <v>2105.73</v>
      </c>
      <c r="J30" s="6">
        <f t="shared" si="9"/>
        <v>171531.32000000004</v>
      </c>
      <c r="K30" s="7">
        <f t="shared" si="10"/>
        <v>0.0025943289813284585</v>
      </c>
      <c r="L30" s="50">
        <f t="shared" si="11"/>
        <v>-0.00452080467891558</v>
      </c>
      <c r="M30" s="51">
        <f t="shared" si="12"/>
        <v>-0.64494498344992</v>
      </c>
      <c r="N30" s="52">
        <f t="shared" si="13"/>
        <v>-0.012382694892105084</v>
      </c>
      <c r="O30" s="1"/>
    </row>
    <row r="31" spans="1:15" s="33" customFormat="1" ht="15">
      <c r="A31" s="21" t="s">
        <v>25</v>
      </c>
      <c r="B31" s="45">
        <v>1430093.73</v>
      </c>
      <c r="C31" s="3">
        <v>421635.05</v>
      </c>
      <c r="D31" s="3">
        <v>111089.71</v>
      </c>
      <c r="E31" s="6">
        <f t="shared" si="7"/>
        <v>1962818.49</v>
      </c>
      <c r="F31" s="47">
        <f t="shared" si="8"/>
        <v>0.02992500928112874</v>
      </c>
      <c r="G31" s="45">
        <v>1325715.67</v>
      </c>
      <c r="H31" s="3">
        <v>471708.45</v>
      </c>
      <c r="I31" s="3">
        <v>125342.15</v>
      </c>
      <c r="J31" s="6">
        <f t="shared" si="9"/>
        <v>1922766.2699999998</v>
      </c>
      <c r="K31" s="7">
        <f t="shared" si="10"/>
        <v>0.02908091804215008</v>
      </c>
      <c r="L31" s="50">
        <f t="shared" si="11"/>
        <v>0.03021249097291534</v>
      </c>
      <c r="M31" s="51">
        <f t="shared" si="12"/>
        <v>-0.11370827770227321</v>
      </c>
      <c r="N31" s="52">
        <f t="shared" si="13"/>
        <v>0.020830519353764343</v>
      </c>
      <c r="O31" s="1"/>
    </row>
    <row r="32" spans="1:15" s="33" customFormat="1" ht="15">
      <c r="A32" s="21" t="s">
        <v>26</v>
      </c>
      <c r="B32" s="45">
        <v>87364.61</v>
      </c>
      <c r="C32" s="3">
        <v>107964.82</v>
      </c>
      <c r="D32" s="3">
        <v>16634.22</v>
      </c>
      <c r="E32" s="6">
        <f t="shared" si="7"/>
        <v>211963.65</v>
      </c>
      <c r="F32" s="47">
        <f t="shared" si="8"/>
        <v>0.0032315846961029613</v>
      </c>
      <c r="G32" s="45">
        <v>90336.09</v>
      </c>
      <c r="H32" s="3">
        <v>131332.81</v>
      </c>
      <c r="I32" s="3">
        <v>16789.25</v>
      </c>
      <c r="J32" s="6">
        <f t="shared" si="9"/>
        <v>238458.15</v>
      </c>
      <c r="K32" s="7">
        <f t="shared" si="10"/>
        <v>0.003606565199748761</v>
      </c>
      <c r="L32" s="50">
        <f t="shared" si="11"/>
        <v>-0.1188234795228379</v>
      </c>
      <c r="M32" s="51">
        <f t="shared" si="12"/>
        <v>-0.009233884777461676</v>
      </c>
      <c r="N32" s="52">
        <f t="shared" si="13"/>
        <v>-0.11110754654433075</v>
      </c>
      <c r="O32" s="1"/>
    </row>
    <row r="33" spans="1:15" s="33" customFormat="1" ht="15">
      <c r="A33" s="21" t="s">
        <v>27</v>
      </c>
      <c r="B33" s="45">
        <v>7050601.14</v>
      </c>
      <c r="C33" s="3">
        <v>645866.86</v>
      </c>
      <c r="D33" s="3">
        <v>251867.36</v>
      </c>
      <c r="E33" s="6">
        <f t="shared" si="7"/>
        <v>7948335.36</v>
      </c>
      <c r="F33" s="47">
        <f t="shared" si="8"/>
        <v>0.12117982922482239</v>
      </c>
      <c r="G33" s="45">
        <v>7389020.98</v>
      </c>
      <c r="H33" s="3">
        <v>642627.3</v>
      </c>
      <c r="I33" s="3">
        <v>191586.35</v>
      </c>
      <c r="J33" s="6">
        <f t="shared" si="9"/>
        <v>8223234.63</v>
      </c>
      <c r="K33" s="7">
        <f t="shared" si="10"/>
        <v>0.12437248148543835</v>
      </c>
      <c r="L33" s="50">
        <f t="shared" si="11"/>
        <v>-0.04173244000669818</v>
      </c>
      <c r="M33" s="51">
        <f t="shared" si="12"/>
        <v>0.3146414658455572</v>
      </c>
      <c r="N33" s="52">
        <f t="shared" si="13"/>
        <v>-0.0334295787933756</v>
      </c>
      <c r="O33" s="1"/>
    </row>
    <row r="34" spans="1:15" s="33" customFormat="1" ht="15">
      <c r="A34" s="21" t="s">
        <v>14</v>
      </c>
      <c r="B34" s="45">
        <v>276935</v>
      </c>
      <c r="C34" s="3">
        <v>211020.33</v>
      </c>
      <c r="D34" s="3">
        <v>70286.63</v>
      </c>
      <c r="E34" s="6">
        <f t="shared" si="7"/>
        <v>558241.96</v>
      </c>
      <c r="F34" s="47">
        <f t="shared" si="8"/>
        <v>0.008510922390034903</v>
      </c>
      <c r="G34" s="45">
        <v>282103.48</v>
      </c>
      <c r="H34" s="3">
        <v>243648.79</v>
      </c>
      <c r="I34" s="3">
        <v>74424.26</v>
      </c>
      <c r="J34" s="6">
        <f t="shared" si="9"/>
        <v>600176.53</v>
      </c>
      <c r="K34" s="7">
        <f t="shared" si="10"/>
        <v>0.009077382286174612</v>
      </c>
      <c r="L34" s="50">
        <f t="shared" si="11"/>
        <v>-0.07189115892928066</v>
      </c>
      <c r="M34" s="51">
        <f t="shared" si="12"/>
        <v>-0.05559517823892357</v>
      </c>
      <c r="N34" s="52">
        <f t="shared" si="13"/>
        <v>-0.06987039296588304</v>
      </c>
      <c r="O34" s="1"/>
    </row>
    <row r="35" spans="1:15" s="33" customFormat="1" ht="15">
      <c r="A35" s="21" t="s">
        <v>28</v>
      </c>
      <c r="B35" s="45">
        <v>6090354.05</v>
      </c>
      <c r="C35" s="3">
        <v>4077163.01</v>
      </c>
      <c r="D35" s="14">
        <v>5548857.61</v>
      </c>
      <c r="E35" s="6">
        <f t="shared" si="7"/>
        <v>15716374.669999998</v>
      </c>
      <c r="F35" s="47">
        <f t="shared" si="8"/>
        <v>0.23961087602422504</v>
      </c>
      <c r="G35" s="45">
        <v>6030859.29</v>
      </c>
      <c r="H35" s="3">
        <v>4332860.72</v>
      </c>
      <c r="I35" s="14">
        <v>5470839.71</v>
      </c>
      <c r="J35" s="6">
        <f t="shared" si="9"/>
        <v>15834559.719999999</v>
      </c>
      <c r="K35" s="7">
        <f t="shared" si="10"/>
        <v>0.23949012453336355</v>
      </c>
      <c r="L35" s="50">
        <f t="shared" si="11"/>
        <v>-0.018931710795996426</v>
      </c>
      <c r="M35" s="51">
        <f t="shared" si="12"/>
        <v>0.014260681017101096</v>
      </c>
      <c r="N35" s="52">
        <f t="shared" si="13"/>
        <v>-0.0074637408358583235</v>
      </c>
      <c r="O35" s="1"/>
    </row>
    <row r="36" spans="1:15" s="33" customFormat="1" ht="15.75" thickBot="1">
      <c r="A36" s="22" t="s">
        <v>9</v>
      </c>
      <c r="B36" s="46">
        <v>215986.1</v>
      </c>
      <c r="C36" s="36">
        <v>38332.97</v>
      </c>
      <c r="D36" s="36">
        <v>33092.94</v>
      </c>
      <c r="E36" s="6">
        <f t="shared" si="7"/>
        <v>287412.01</v>
      </c>
      <c r="F36" s="47">
        <f t="shared" si="8"/>
        <v>0.004381865725525067</v>
      </c>
      <c r="G36" s="46">
        <v>268284.09</v>
      </c>
      <c r="H36" s="36">
        <v>33896.26</v>
      </c>
      <c r="I36" s="36">
        <v>34174.37</v>
      </c>
      <c r="J36" s="6">
        <f t="shared" si="9"/>
        <v>336354.72000000003</v>
      </c>
      <c r="K36" s="7">
        <f t="shared" si="10"/>
        <v>0.005087203888494643</v>
      </c>
      <c r="L36" s="56">
        <f t="shared" si="11"/>
        <v>-0.15838647350828738</v>
      </c>
      <c r="M36" s="57">
        <f t="shared" si="12"/>
        <v>-0.031644475084690704</v>
      </c>
      <c r="N36" s="52">
        <f t="shared" si="13"/>
        <v>-0.14550921122795601</v>
      </c>
      <c r="O36" s="1"/>
    </row>
    <row r="37" spans="1:15" s="33" customFormat="1" ht="16.5" thickBot="1" thickTop="1">
      <c r="A37" s="15" t="s">
        <v>8</v>
      </c>
      <c r="B37" s="16">
        <f>SUM(B23:B36)</f>
        <v>37943764.13</v>
      </c>
      <c r="C37" s="16">
        <f>SUM(C23:C36)</f>
        <v>6665258.2700000005</v>
      </c>
      <c r="D37" s="17">
        <f>SUM(D23:D36)</f>
        <v>20982218.410000004</v>
      </c>
      <c r="E37" s="17">
        <f>SUM(E23:E36)</f>
        <v>65591240.809999995</v>
      </c>
      <c r="F37" s="48">
        <f>IF(E$37=0,"0.00%",E37/E$37)</f>
        <v>1</v>
      </c>
      <c r="G37" s="16">
        <f>SUM(G23:G36)</f>
        <v>37787309.720000006</v>
      </c>
      <c r="H37" s="16">
        <f>SUM(H23:H36)</f>
        <v>7047928.71</v>
      </c>
      <c r="I37" s="17">
        <f>SUM(I23:I36)</f>
        <v>21282559.75</v>
      </c>
      <c r="J37" s="17">
        <f>SUM(J23:J36)</f>
        <v>66117798.18000001</v>
      </c>
      <c r="K37" s="18">
        <f>IF(J$37=0,"0.00%",J37/J$37)</f>
        <v>1</v>
      </c>
      <c r="L37" s="55">
        <f t="shared" si="11"/>
        <v>-0.0050454963087390725</v>
      </c>
      <c r="M37" s="54">
        <f t="shared" si="12"/>
        <v>-0.014112087245520155</v>
      </c>
      <c r="N37" s="48">
        <f>IF(J37=0,"0.00%",E37/J37-1)</f>
        <v>-0.007963927784868208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&amp;C&amp;"Arial,Bold"&amp;14Ontario Land Border Sales Jan - Oct 13-14</oddHeader>
    <oddFooter>&amp;LStatistics and Reference Materials/Ontario Land Border (Oct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2013-11-28T19:30:08Z</cp:lastPrinted>
  <dcterms:created xsi:type="dcterms:W3CDTF">2006-01-31T19:56:50Z</dcterms:created>
  <dcterms:modified xsi:type="dcterms:W3CDTF">2014-11-28T15:55:30Z</dcterms:modified>
  <cp:category/>
  <cp:version/>
  <cp:contentType/>
  <cp:contentStatus/>
</cp:coreProperties>
</file>