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95" windowHeight="669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<sst xmlns="http://schemas.openxmlformats.org/spreadsheetml/2006/main" count="90" uniqueCount="33">
  <si>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</si>
  <si>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</si>
  <si>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</si>
  <si>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</si>
  <si>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</si>
  <si>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</si>
  <si>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</si>
  <si>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</si>
  <si>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</si>
  <si>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</si>
  <si>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</si>
  <si>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</si>
  <si>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</si>
  <si>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</si>
  <si>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</si>
  <si>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</si>
  <si>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</si>
  <si>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</si>
  <si>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</si>
  <si>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</si>
  <si>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</si>
  <si>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</si>
  <si>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</si>
  <si>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</si>
  <si>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</si>
  <si>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</si>
  <si>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</si>
  <si>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</si>
  <si>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</si>
  <si>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Nov 14</t>
  </si>
  <si>
    <t>Jan - Nov 14</t>
  </si>
  <si>
    <t>Nov 15</t>
  </si>
  <si>
    <t>Jan - Nov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</si>
</sst>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164" fontId="2" fillId="0" borderId="43" xfId="0" applyNumberFormat="1" applyFont="1" applyBorder="1" applyAlignment="1">
      <alignment/>
    </xf>
    <xf numFmtId="9" fontId="1" fillId="0" borderId="44" xfId="57" applyFont="1" applyBorder="1" applyAlignment="1">
      <alignment/>
    </xf>
    <xf numFmtId="9" fontId="1" fillId="0" borderId="45" xfId="57" applyFont="1" applyBorder="1" applyAlignment="1">
      <alignment/>
    </xf>
    <xf numFmtId="9" fontId="1" fillId="0" borderId="46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B10">
      <selection activeCell="B37" sqref="B3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19" t="s">
        <v>4</v>
      </c>
      <c r="B3" s="57" t="s">
        <v>5</v>
      </c>
      <c r="C3" s="25" t="s">
        <v>5</v>
      </c>
      <c r="D3" s="26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6.5" thickBot="1" thickTop="1">
      <c r="A4" s="59" t="s">
        <v>20</v>
      </c>
      <c r="B4" s="2">
        <v>88955.02</v>
      </c>
      <c r="C4" s="3">
        <v>32088.25</v>
      </c>
      <c r="D4" s="3">
        <v>13273.2</v>
      </c>
      <c r="E4" s="5">
        <f>SUM(B4:D4)</f>
        <v>134316.47</v>
      </c>
      <c r="F4" s="46">
        <f>IF(E$18=0,"0.00%",E4/E$18)</f>
        <v>0.018222987240582116</v>
      </c>
      <c r="G4" s="58">
        <v>52353.73</v>
      </c>
      <c r="H4" s="58">
        <v>24377.18</v>
      </c>
      <c r="I4" s="58">
        <v>16560.03</v>
      </c>
      <c r="J4" s="6">
        <f>SUM(G4:I4)</f>
        <v>93290.94</v>
      </c>
      <c r="K4" s="7">
        <f>IF(J$18=0,"0.00%",J4/J$18)</f>
        <v>0.012804803091577856</v>
      </c>
      <c r="L4" s="49">
        <f aca="true" t="shared" si="0" ref="L4:L11">IF((G4+H4)=0,"0.00%",(B23+C23)/(G4+H4)-1)</f>
        <v>15.699067168628652</v>
      </c>
      <c r="M4" s="50">
        <f aca="true" t="shared" si="1" ref="M4:M11">IF(I4=0,"0.00%",D23/I4-1)</f>
        <v>6.004576078666525</v>
      </c>
      <c r="N4" s="51">
        <f>IF(J4=0,"0.00%",E4/J4-1)</f>
        <v>0.43975899481771763</v>
      </c>
      <c r="O4" s="1"/>
    </row>
    <row r="5" spans="1:15" s="33" customFormat="1" ht="15.75" thickBot="1">
      <c r="A5" s="60" t="s">
        <v>21</v>
      </c>
      <c r="B5" s="2">
        <v>2474042.96</v>
      </c>
      <c r="C5" s="3">
        <v>0</v>
      </c>
      <c r="D5" s="3">
        <v>984351.43</v>
      </c>
      <c r="E5" s="5">
        <f aca="true" t="shared" si="2" ref="E5:E17">SUM(B5:D5)</f>
        <v>3458394.39</v>
      </c>
      <c r="F5" s="46">
        <f aca="true" t="shared" si="3" ref="F5:F17">IF(E$18=0,"0.00%",E5/E$18)</f>
        <v>0.46920736408476765</v>
      </c>
      <c r="G5" s="58">
        <v>2240743.61</v>
      </c>
      <c r="H5" s="58">
        <v>0</v>
      </c>
      <c r="I5" s="58">
        <v>977396.89</v>
      </c>
      <c r="J5" s="6">
        <f aca="true" t="shared" si="4" ref="J5:J17">SUM(G5:I5)</f>
        <v>3218140.5</v>
      </c>
      <c r="K5" s="7">
        <f aca="true" t="shared" si="5" ref="K5:K17">IF(J$18=0,"0.00%",J5/J$18)</f>
        <v>0.44171122537228064</v>
      </c>
      <c r="L5" s="49">
        <f t="shared" si="0"/>
        <v>10.06210045155501</v>
      </c>
      <c r="M5" s="50">
        <f t="shared" si="1"/>
        <v>9.82561301172137</v>
      </c>
      <c r="N5" s="51">
        <f aca="true" t="shared" si="6" ref="N5:N17">IF(J5=0,"0.00%",E5/J5-1)</f>
        <v>0.07465612206800798</v>
      </c>
      <c r="O5" s="1"/>
    </row>
    <row r="6" spans="1:15" s="33" customFormat="1" ht="15.75" thickBot="1">
      <c r="A6" s="60" t="s">
        <v>22</v>
      </c>
      <c r="B6" s="2">
        <v>4677.92</v>
      </c>
      <c r="C6" s="3">
        <v>0</v>
      </c>
      <c r="D6" s="3">
        <v>456469.69</v>
      </c>
      <c r="E6" s="5">
        <f t="shared" si="2"/>
        <v>461147.61</v>
      </c>
      <c r="F6" s="46">
        <f t="shared" si="3"/>
        <v>0.06256482926520432</v>
      </c>
      <c r="G6" s="58">
        <v>4483.3</v>
      </c>
      <c r="H6" s="58">
        <v>0</v>
      </c>
      <c r="I6" s="58">
        <v>461423.67</v>
      </c>
      <c r="J6" s="6">
        <f t="shared" si="4"/>
        <v>465906.97</v>
      </c>
      <c r="K6" s="7">
        <f t="shared" si="5"/>
        <v>0.06394883586598732</v>
      </c>
      <c r="L6" s="49">
        <f t="shared" si="0"/>
        <v>6.210300448330471</v>
      </c>
      <c r="M6" s="50">
        <f t="shared" si="1"/>
        <v>10.177901233371925</v>
      </c>
      <c r="N6" s="51">
        <f t="shared" si="6"/>
        <v>-0.010215258209165579</v>
      </c>
      <c r="O6" s="1"/>
    </row>
    <row r="7" spans="1:15" s="33" customFormat="1" ht="15.75" thickBot="1">
      <c r="A7" s="60" t="s">
        <v>15</v>
      </c>
      <c r="B7" s="2">
        <v>47533.6</v>
      </c>
      <c r="C7" s="3">
        <v>54746.51</v>
      </c>
      <c r="D7" s="3">
        <v>11659.86</v>
      </c>
      <c r="E7" s="5">
        <f t="shared" si="2"/>
        <v>113939.97</v>
      </c>
      <c r="F7" s="46">
        <f t="shared" si="3"/>
        <v>0.015458466258846061</v>
      </c>
      <c r="G7" s="58">
        <v>38141.19</v>
      </c>
      <c r="H7" s="58">
        <v>57070.27</v>
      </c>
      <c r="I7" s="58">
        <v>11311.1</v>
      </c>
      <c r="J7" s="6">
        <f t="shared" si="4"/>
        <v>106522.56</v>
      </c>
      <c r="K7" s="7">
        <f t="shared" si="5"/>
        <v>0.014620931095889779</v>
      </c>
      <c r="L7" s="49">
        <f t="shared" si="0"/>
        <v>12.443846885658514</v>
      </c>
      <c r="M7" s="50">
        <f t="shared" si="1"/>
        <v>14.480012554039837</v>
      </c>
      <c r="N7" s="51">
        <f t="shared" si="6"/>
        <v>0.06963229197646026</v>
      </c>
      <c r="O7" s="1"/>
    </row>
    <row r="8" spans="1:15" s="33" customFormat="1" ht="15.75" thickBot="1">
      <c r="A8" s="60" t="s">
        <v>16</v>
      </c>
      <c r="B8" s="2">
        <v>71.71</v>
      </c>
      <c r="C8" s="3">
        <v>2483.64</v>
      </c>
      <c r="D8" s="3">
        <v>1664.2</v>
      </c>
      <c r="E8" s="5">
        <f t="shared" si="2"/>
        <v>4219.55</v>
      </c>
      <c r="F8" s="46">
        <f t="shared" si="3"/>
        <v>0.0005724748857008993</v>
      </c>
      <c r="G8" s="58">
        <v>184.35</v>
      </c>
      <c r="H8" s="58">
        <v>3929.27</v>
      </c>
      <c r="I8" s="58">
        <v>1850.65</v>
      </c>
      <c r="J8" s="6">
        <f t="shared" si="4"/>
        <v>5964.27</v>
      </c>
      <c r="K8" s="7">
        <f t="shared" si="5"/>
        <v>0.0008186357960912932</v>
      </c>
      <c r="L8" s="49">
        <f t="shared" si="0"/>
        <v>8.4435023166943</v>
      </c>
      <c r="M8" s="50">
        <f t="shared" si="1"/>
        <v>13.780774322535326</v>
      </c>
      <c r="N8" s="51">
        <f t="shared" si="6"/>
        <v>-0.2925286749258501</v>
      </c>
      <c r="O8" s="1"/>
    </row>
    <row r="9" spans="1:15" s="33" customFormat="1" ht="15.75" thickBot="1">
      <c r="A9" s="60" t="s">
        <v>23</v>
      </c>
      <c r="B9" s="2">
        <v>778.94</v>
      </c>
      <c r="C9" s="3">
        <v>920.55</v>
      </c>
      <c r="D9" s="3">
        <v>64.95</v>
      </c>
      <c r="E9" s="5">
        <f t="shared" si="2"/>
        <v>1764.44</v>
      </c>
      <c r="F9" s="46">
        <f t="shared" si="3"/>
        <v>0.00023938514470170868</v>
      </c>
      <c r="G9" s="58">
        <v>1258.75</v>
      </c>
      <c r="H9" s="58">
        <v>537.75</v>
      </c>
      <c r="I9" s="58">
        <v>0</v>
      </c>
      <c r="J9" s="6">
        <f t="shared" si="4"/>
        <v>1796.5</v>
      </c>
      <c r="K9" s="7">
        <f t="shared" si="5"/>
        <v>0.00024658159467596337</v>
      </c>
      <c r="L9" s="49">
        <f t="shared" si="0"/>
        <v>11.100634567214028</v>
      </c>
      <c r="M9" s="50" t="str">
        <f t="shared" si="1"/>
        <v>0.00%</v>
      </c>
      <c r="N9" s="51">
        <f t="shared" si="6"/>
        <v>-0.017845811299749492</v>
      </c>
      <c r="O9" s="1"/>
    </row>
    <row r="10" spans="1:15" s="33" customFormat="1" ht="15.75" thickBot="1">
      <c r="A10" s="60" t="s">
        <v>13</v>
      </c>
      <c r="B10" s="2">
        <v>240051.25</v>
      </c>
      <c r="C10" s="3">
        <v>32147.78</v>
      </c>
      <c r="D10" s="3">
        <v>111311.18</v>
      </c>
      <c r="E10" s="5">
        <f t="shared" si="2"/>
        <v>383510.21</v>
      </c>
      <c r="F10" s="46">
        <f t="shared" si="3"/>
        <v>0.052031606127401715</v>
      </c>
      <c r="G10" s="58">
        <v>204551.18</v>
      </c>
      <c r="H10" s="58">
        <v>29234.87</v>
      </c>
      <c r="I10" s="58">
        <v>100054.66</v>
      </c>
      <c r="J10" s="6">
        <f t="shared" si="4"/>
        <v>333840.70999999996</v>
      </c>
      <c r="K10" s="7">
        <f t="shared" si="5"/>
        <v>0.04582186175316216</v>
      </c>
      <c r="L10" s="49">
        <f t="shared" si="0"/>
        <v>11.921824976297774</v>
      </c>
      <c r="M10" s="50">
        <f t="shared" si="1"/>
        <v>15.688734837537801</v>
      </c>
      <c r="N10" s="51">
        <f t="shared" si="6"/>
        <v>0.1487820344019759</v>
      </c>
      <c r="O10" s="1"/>
    </row>
    <row r="11" spans="1:15" s="33" customFormat="1" ht="15.75" thickBot="1">
      <c r="A11" s="60" t="s">
        <v>24</v>
      </c>
      <c r="B11" s="2">
        <v>29981.24</v>
      </c>
      <c r="C11" s="3">
        <v>4500.96</v>
      </c>
      <c r="D11" s="3">
        <v>0</v>
      </c>
      <c r="E11" s="5">
        <f t="shared" si="2"/>
        <v>34482.200000000004</v>
      </c>
      <c r="F11" s="46">
        <f t="shared" si="3"/>
        <v>0.004678269840081419</v>
      </c>
      <c r="G11" s="58">
        <v>23792.27</v>
      </c>
      <c r="H11" s="58">
        <v>4006.99</v>
      </c>
      <c r="I11" s="58">
        <v>0</v>
      </c>
      <c r="J11" s="6">
        <f t="shared" si="4"/>
        <v>27799.260000000002</v>
      </c>
      <c r="K11" s="7">
        <f t="shared" si="5"/>
        <v>0.0038156336552250055</v>
      </c>
      <c r="L11" s="49">
        <f t="shared" si="0"/>
        <v>5.797037403153896</v>
      </c>
      <c r="M11" s="50" t="str">
        <f t="shared" si="1"/>
        <v>0.00%</v>
      </c>
      <c r="N11" s="51">
        <f t="shared" si="6"/>
        <v>0.24039992431453228</v>
      </c>
      <c r="O11" s="1"/>
    </row>
    <row r="12" spans="1:15" s="33" customFormat="1" ht="15">
      <c r="A12" s="60" t="s">
        <v>25</v>
      </c>
      <c r="B12" s="5">
        <v>147174.99</v>
      </c>
      <c r="C12" s="5">
        <v>45026.08</v>
      </c>
      <c r="D12" s="6">
        <v>14613.13</v>
      </c>
      <c r="E12" s="6">
        <f t="shared" si="2"/>
        <v>206814.2</v>
      </c>
      <c r="F12" s="46">
        <f t="shared" si="3"/>
        <v>0.028058900950651833</v>
      </c>
      <c r="G12" s="5">
        <v>144944.35</v>
      </c>
      <c r="H12" s="5">
        <v>50921.87</v>
      </c>
      <c r="I12" s="6">
        <v>10945.78</v>
      </c>
      <c r="J12" s="6">
        <f t="shared" si="4"/>
        <v>206812</v>
      </c>
      <c r="K12" s="7">
        <f t="shared" si="5"/>
        <v>0.028386324941901107</v>
      </c>
      <c r="L12" s="49">
        <f aca="true" t="shared" si="7" ref="L12:L17">IF((G12+H12)=0,"0.00%",(B12+C12)/(G12+H12)-1)</f>
        <v>-0.01871251714563127</v>
      </c>
      <c r="M12" s="50">
        <f aca="true" t="shared" si="8" ref="M12:M17">IF(I12=0,"0.00%",D12/I12-1)</f>
        <v>0.3350469313287858</v>
      </c>
      <c r="N12" s="51">
        <f t="shared" si="6"/>
        <v>1.0637680598835075E-05</v>
      </c>
      <c r="O12" s="1"/>
    </row>
    <row r="13" spans="1:15" s="33" customFormat="1" ht="15.75" thickBot="1">
      <c r="A13" s="61" t="s">
        <v>26</v>
      </c>
      <c r="B13" s="2">
        <v>3879.24</v>
      </c>
      <c r="C13" s="2">
        <v>5772.2</v>
      </c>
      <c r="D13" s="3">
        <v>1559.74</v>
      </c>
      <c r="E13" s="6">
        <f t="shared" si="2"/>
        <v>11211.179999999998</v>
      </c>
      <c r="F13" s="46">
        <f t="shared" si="3"/>
        <v>0.0015210434736102683</v>
      </c>
      <c r="G13" s="2">
        <v>5382.13</v>
      </c>
      <c r="H13" s="2">
        <v>12164.16</v>
      </c>
      <c r="I13" s="3">
        <v>1749.36</v>
      </c>
      <c r="J13" s="6">
        <f t="shared" si="4"/>
        <v>19295.65</v>
      </c>
      <c r="K13" s="7">
        <f t="shared" si="5"/>
        <v>0.002648456525081688</v>
      </c>
      <c r="L13" s="49">
        <f t="shared" si="7"/>
        <v>-0.4499441192411616</v>
      </c>
      <c r="M13" s="50">
        <f t="shared" si="8"/>
        <v>-0.10839392692184568</v>
      </c>
      <c r="N13" s="51">
        <f t="shared" si="6"/>
        <v>-0.4189788890242102</v>
      </c>
      <c r="O13" s="1"/>
    </row>
    <row r="14" spans="1:15" s="33" customFormat="1" ht="15">
      <c r="A14" s="20" t="s">
        <v>27</v>
      </c>
      <c r="B14" s="2">
        <v>834291.89</v>
      </c>
      <c r="C14" s="2">
        <v>70790.12</v>
      </c>
      <c r="D14" s="3">
        <v>48338.76</v>
      </c>
      <c r="E14" s="6">
        <f t="shared" si="2"/>
        <v>953420.77</v>
      </c>
      <c r="F14" s="46">
        <f t="shared" si="3"/>
        <v>0.12935252487365084</v>
      </c>
      <c r="G14" s="2">
        <v>917997.58</v>
      </c>
      <c r="H14" s="2">
        <v>82477.48</v>
      </c>
      <c r="I14" s="3">
        <v>51758.69</v>
      </c>
      <c r="J14" s="6">
        <f t="shared" si="4"/>
        <v>1052233.75</v>
      </c>
      <c r="K14" s="7">
        <f t="shared" si="5"/>
        <v>0.14442609298461953</v>
      </c>
      <c r="L14" s="49">
        <f t="shared" si="7"/>
        <v>-0.0953477540959391</v>
      </c>
      <c r="M14" s="50">
        <f t="shared" si="8"/>
        <v>-0.06607450845452234</v>
      </c>
      <c r="N14" s="51">
        <f t="shared" si="6"/>
        <v>-0.09390782228758576</v>
      </c>
      <c r="O14" s="1"/>
    </row>
    <row r="15" spans="1:15" s="33" customFormat="1" ht="15">
      <c r="A15" s="21" t="s">
        <v>14</v>
      </c>
      <c r="B15" s="2">
        <v>16585.34</v>
      </c>
      <c r="C15" s="2">
        <v>15605.33</v>
      </c>
      <c r="D15" s="3">
        <v>4746.86</v>
      </c>
      <c r="E15" s="6">
        <f t="shared" si="2"/>
        <v>36937.53</v>
      </c>
      <c r="F15" s="46">
        <f t="shared" si="3"/>
        <v>0.005011389428925724</v>
      </c>
      <c r="G15" s="2">
        <v>13070.08</v>
      </c>
      <c r="H15" s="2">
        <v>13353.39</v>
      </c>
      <c r="I15" s="3">
        <v>3532.23</v>
      </c>
      <c r="J15" s="6">
        <f t="shared" si="4"/>
        <v>29955.7</v>
      </c>
      <c r="K15" s="7">
        <f t="shared" si="5"/>
        <v>0.004111619413100337</v>
      </c>
      <c r="L15" s="49">
        <f t="shared" si="7"/>
        <v>0.21826050855546208</v>
      </c>
      <c r="M15" s="50">
        <f t="shared" si="8"/>
        <v>0.34387058600374254</v>
      </c>
      <c r="N15" s="51">
        <f t="shared" si="6"/>
        <v>0.2330718360779418</v>
      </c>
      <c r="O15" s="1"/>
    </row>
    <row r="16" spans="1:15" s="33" customFormat="1" ht="15">
      <c r="A16" s="21" t="s">
        <v>28</v>
      </c>
      <c r="B16" s="2">
        <v>531686.17</v>
      </c>
      <c r="C16" s="2">
        <v>405871.51</v>
      </c>
      <c r="D16" s="14">
        <v>609150.28</v>
      </c>
      <c r="E16" s="6">
        <f t="shared" si="2"/>
        <v>1546707.96</v>
      </c>
      <c r="F16" s="46">
        <f t="shared" si="3"/>
        <v>0.20984499830874645</v>
      </c>
      <c r="G16" s="2">
        <v>628953.97</v>
      </c>
      <c r="H16" s="2">
        <v>462536.48</v>
      </c>
      <c r="I16" s="14">
        <v>611934.94</v>
      </c>
      <c r="J16" s="6">
        <f t="shared" si="4"/>
        <v>1703425.39</v>
      </c>
      <c r="K16" s="7">
        <f t="shared" si="5"/>
        <v>0.2338064843182437</v>
      </c>
      <c r="L16" s="49">
        <f t="shared" si="7"/>
        <v>-0.14102988257936655</v>
      </c>
      <c r="M16" s="50">
        <f t="shared" si="8"/>
        <v>-0.00455058179877732</v>
      </c>
      <c r="N16" s="51">
        <f t="shared" si="6"/>
        <v>-0.09200134676870109</v>
      </c>
      <c r="O16" s="1"/>
    </row>
    <row r="17" spans="1:15" s="33" customFormat="1" ht="15.75" thickBot="1">
      <c r="A17" s="22" t="s">
        <v>9</v>
      </c>
      <c r="B17" s="2">
        <v>15330.27</v>
      </c>
      <c r="C17" s="2">
        <v>5112.44</v>
      </c>
      <c r="D17" s="36">
        <v>3407.16</v>
      </c>
      <c r="E17" s="6">
        <f t="shared" si="2"/>
        <v>23849.87</v>
      </c>
      <c r="F17" s="46">
        <f t="shared" si="3"/>
        <v>0.0032357601171289136</v>
      </c>
      <c r="G17" s="2">
        <v>11782.51</v>
      </c>
      <c r="H17" s="2">
        <v>4633.41</v>
      </c>
      <c r="I17" s="36">
        <v>4220.7</v>
      </c>
      <c r="J17" s="6">
        <f t="shared" si="4"/>
        <v>20636.62</v>
      </c>
      <c r="K17" s="7">
        <f t="shared" si="5"/>
        <v>0.0028325135921635843</v>
      </c>
      <c r="L17" s="49">
        <f t="shared" si="7"/>
        <v>0.24529785720203323</v>
      </c>
      <c r="M17" s="50">
        <f t="shared" si="8"/>
        <v>-0.19275001776956424</v>
      </c>
      <c r="N17" s="51">
        <f t="shared" si="6"/>
        <v>0.15570621545582553</v>
      </c>
      <c r="O17" s="1"/>
    </row>
    <row r="18" spans="1:15" s="33" customFormat="1" ht="16.5" thickBot="1" thickTop="1">
      <c r="A18" s="15" t="s">
        <v>8</v>
      </c>
      <c r="B18" s="16">
        <f>SUM(B4:B17)</f>
        <v>4435040.54</v>
      </c>
      <c r="C18" s="16">
        <f>SUM(C4:C17)</f>
        <v>675065.37</v>
      </c>
      <c r="D18" s="17">
        <f>SUM(D4:D17)</f>
        <v>2260610.4400000004</v>
      </c>
      <c r="E18" s="17">
        <f>SUM(E4:E17)</f>
        <v>7370716.350000001</v>
      </c>
      <c r="F18" s="47">
        <f>IF(E$18=0,"0.00%",E18/E$18)</f>
        <v>1</v>
      </c>
      <c r="G18" s="16">
        <f>SUM(G4:G17)</f>
        <v>4287639</v>
      </c>
      <c r="H18" s="16">
        <f>SUM(H4:H17)</f>
        <v>745243.12</v>
      </c>
      <c r="I18" s="17">
        <f>SUM(I4:I17)</f>
        <v>2252738.7</v>
      </c>
      <c r="J18" s="17">
        <f>SUM(J4:J17)</f>
        <v>7285620.82</v>
      </c>
      <c r="K18" s="18">
        <f>IF(J$18=0,"0.00%",J18/J$18)</f>
        <v>1</v>
      </c>
      <c r="L18" s="52">
        <f>IF(H18=0,"0.00%",(B18+C18)/(G18+H18)-1)</f>
        <v>0.015343850334408327</v>
      </c>
      <c r="M18" s="53">
        <f>IF(I18=0,"0.00%",D18/I18-1)</f>
        <v>0.003494297851766026</v>
      </c>
      <c r="N18" s="47">
        <f>IF(J18=0,"0.00%",E18/J18-1)</f>
        <v>0.011679928464901845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8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39" t="s">
        <v>32</v>
      </c>
      <c r="D20" s="39"/>
      <c r="E20" s="29"/>
      <c r="F20" s="30"/>
      <c r="G20" s="31"/>
      <c r="H20" s="40" t="s">
        <v>30</v>
      </c>
      <c r="I20" s="40"/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5">
        <v>912909.44</v>
      </c>
      <c r="C23" s="5">
        <v>368425.18</v>
      </c>
      <c r="D23" s="6">
        <v>115995.99</v>
      </c>
      <c r="E23" s="6">
        <f aca="true" t="shared" si="9" ref="E23:E30">SUM(B23:D23)</f>
        <v>1397330.6099999999</v>
      </c>
      <c r="F23" s="46">
        <f>IF(E$37=0,"0.00%",E23/E$37)</f>
        <v>0.01807864946159991</v>
      </c>
      <c r="G23" s="5">
        <v>652274.7</v>
      </c>
      <c r="H23" s="5">
        <v>283966.26</v>
      </c>
      <c r="I23" s="6">
        <v>122209.41</v>
      </c>
      <c r="J23" s="6">
        <f>SUM(G23:I23)</f>
        <v>1058450.3699999999</v>
      </c>
      <c r="K23" s="7">
        <f>IF(J$37=0,"0.00%",J23/J$37)</f>
        <v>0.014523819307338084</v>
      </c>
      <c r="L23" s="49">
        <f aca="true" t="shared" si="10" ref="L23:L30">IF((G23+H23)=0,"0.00",(B23+C23)/(G23+H23)-1)</f>
        <v>0.3685949181287689</v>
      </c>
      <c r="M23" s="50">
        <f aca="true" t="shared" si="11" ref="M23:M30">IF(I23=0,"0.00%",D23/I23-1)</f>
        <v>-0.05084240239765492</v>
      </c>
      <c r="N23" s="51">
        <f>IF(J23=0,"0.00%",E23/J23-1)</f>
        <v>0.3201663957092291</v>
      </c>
      <c r="O23" s="1"/>
    </row>
    <row r="24" spans="1:15" s="33" customFormat="1" ht="15">
      <c r="A24" s="21" t="s">
        <v>21</v>
      </c>
      <c r="B24" s="2">
        <v>24787330.9</v>
      </c>
      <c r="C24" s="2">
        <v>0</v>
      </c>
      <c r="D24" s="3">
        <v>10580920.49</v>
      </c>
      <c r="E24" s="6">
        <f t="shared" si="9"/>
        <v>35368251.39</v>
      </c>
      <c r="F24" s="46">
        <f aca="true" t="shared" si="12" ref="F24:F36">IF(E$37=0,"0.00%",E24/E$37)</f>
        <v>0.457594082870305</v>
      </c>
      <c r="G24" s="2">
        <v>21646292.82</v>
      </c>
      <c r="H24" s="2">
        <v>0</v>
      </c>
      <c r="I24" s="3">
        <v>9905484.55</v>
      </c>
      <c r="J24" s="6">
        <f aca="true" t="shared" si="13" ref="J24:J36">SUM(G24:I24)</f>
        <v>31551777.37</v>
      </c>
      <c r="K24" s="7">
        <f aca="true" t="shared" si="14" ref="K24:K36">IF(J$37=0,"0.00%",J24/J$37)</f>
        <v>0.4329464340848016</v>
      </c>
      <c r="L24" s="49">
        <f t="shared" si="10"/>
        <v>0.1451074373852066</v>
      </c>
      <c r="M24" s="50">
        <f t="shared" si="11"/>
        <v>0.06818807667515858</v>
      </c>
      <c r="N24" s="51">
        <f aca="true" t="shared" si="15" ref="N24:N36">IF(J24=0,"0.00%",E24/J24-1)</f>
        <v>0.12095908180528592</v>
      </c>
      <c r="O24" s="1"/>
    </row>
    <row r="25" spans="1:15" s="33" customFormat="1" ht="15">
      <c r="A25" s="21" t="s">
        <v>22</v>
      </c>
      <c r="B25" s="2">
        <v>32325.94</v>
      </c>
      <c r="C25" s="2">
        <v>0</v>
      </c>
      <c r="D25" s="3">
        <v>5157748.21</v>
      </c>
      <c r="E25" s="6">
        <f t="shared" si="9"/>
        <v>5190074.15</v>
      </c>
      <c r="F25" s="46">
        <f t="shared" si="12"/>
        <v>0.06714912746208367</v>
      </c>
      <c r="G25" s="2">
        <v>27632.84</v>
      </c>
      <c r="H25" s="2">
        <v>0</v>
      </c>
      <c r="I25" s="3">
        <v>4860007.46</v>
      </c>
      <c r="J25" s="6">
        <f t="shared" si="13"/>
        <v>4887640.3</v>
      </c>
      <c r="K25" s="7">
        <f t="shared" si="14"/>
        <v>0.06706710731884737</v>
      </c>
      <c r="L25" s="49">
        <f t="shared" si="10"/>
        <v>0.16983777273707656</v>
      </c>
      <c r="M25" s="50">
        <f t="shared" si="11"/>
        <v>0.061263434768472624</v>
      </c>
      <c r="N25" s="51">
        <f t="shared" si="15"/>
        <v>0.06187727235165008</v>
      </c>
      <c r="O25" s="1"/>
    </row>
    <row r="26" spans="1:15" s="33" customFormat="1" ht="15">
      <c r="A26" s="21" t="s">
        <v>15</v>
      </c>
      <c r="B26" s="2">
        <v>586347.49</v>
      </c>
      <c r="C26" s="2">
        <v>693660.8</v>
      </c>
      <c r="D26" s="3">
        <v>175095.97</v>
      </c>
      <c r="E26" s="6">
        <f t="shared" si="9"/>
        <v>1455104.26</v>
      </c>
      <c r="F26" s="46">
        <f t="shared" si="12"/>
        <v>0.018826124367676122</v>
      </c>
      <c r="G26" s="2">
        <v>506527.72</v>
      </c>
      <c r="H26" s="2">
        <v>589761.87</v>
      </c>
      <c r="I26" s="3">
        <v>169552.79</v>
      </c>
      <c r="J26" s="6">
        <f t="shared" si="13"/>
        <v>1265842.38</v>
      </c>
      <c r="K26" s="7">
        <f t="shared" si="14"/>
        <v>0.017369606095646025</v>
      </c>
      <c r="L26" s="49">
        <f t="shared" si="10"/>
        <v>0.1675822717608768</v>
      </c>
      <c r="M26" s="50">
        <f t="shared" si="11"/>
        <v>0.03269294477548845</v>
      </c>
      <c r="N26" s="51">
        <f t="shared" si="15"/>
        <v>0.1495145706845431</v>
      </c>
      <c r="O26" s="1"/>
    </row>
    <row r="27" spans="1:15" s="33" customFormat="1" ht="15">
      <c r="A27" s="21" t="s">
        <v>16</v>
      </c>
      <c r="B27" s="2">
        <v>5171.01</v>
      </c>
      <c r="C27" s="2">
        <v>33675.97</v>
      </c>
      <c r="D27" s="3">
        <v>27354.04</v>
      </c>
      <c r="E27" s="6">
        <f t="shared" si="9"/>
        <v>66201.02</v>
      </c>
      <c r="F27" s="46">
        <f t="shared" si="12"/>
        <v>0.0008565081348789498</v>
      </c>
      <c r="G27" s="2">
        <v>5939.15</v>
      </c>
      <c r="H27" s="2">
        <v>35915.45</v>
      </c>
      <c r="I27" s="3">
        <v>21193</v>
      </c>
      <c r="J27" s="6">
        <f t="shared" si="13"/>
        <v>63047.6</v>
      </c>
      <c r="K27" s="7">
        <f t="shared" si="14"/>
        <v>0.0008651250697388189</v>
      </c>
      <c r="L27" s="49">
        <f t="shared" si="10"/>
        <v>-0.0718587682118571</v>
      </c>
      <c r="M27" s="50">
        <f t="shared" si="11"/>
        <v>0.2907110838484406</v>
      </c>
      <c r="N27" s="51">
        <f t="shared" si="15"/>
        <v>0.05001649547326159</v>
      </c>
      <c r="O27" s="1"/>
    </row>
    <row r="28" spans="1:15" s="33" customFormat="1" ht="15">
      <c r="A28" s="21" t="s">
        <v>23</v>
      </c>
      <c r="B28" s="2">
        <v>8413.46</v>
      </c>
      <c r="C28" s="2">
        <v>13325.33</v>
      </c>
      <c r="D28" s="3">
        <v>362.62</v>
      </c>
      <c r="E28" s="6">
        <f t="shared" si="9"/>
        <v>22101.41</v>
      </c>
      <c r="F28" s="46">
        <f t="shared" si="12"/>
        <v>0.000285947821609017</v>
      </c>
      <c r="G28" s="2">
        <v>19899.57</v>
      </c>
      <c r="H28" s="2">
        <v>14773.41</v>
      </c>
      <c r="I28" s="3">
        <v>519.4</v>
      </c>
      <c r="J28" s="6">
        <f t="shared" si="13"/>
        <v>35192.38</v>
      </c>
      <c r="K28" s="7">
        <f t="shared" si="14"/>
        <v>0.0004829019693338844</v>
      </c>
      <c r="L28" s="49">
        <f t="shared" si="10"/>
        <v>-0.3730336994397365</v>
      </c>
      <c r="M28" s="50">
        <f t="shared" si="11"/>
        <v>-0.3018482864844051</v>
      </c>
      <c r="N28" s="51">
        <f t="shared" si="15"/>
        <v>-0.37198308270142566</v>
      </c>
      <c r="O28" s="1"/>
    </row>
    <row r="29" spans="1:15" s="33" customFormat="1" ht="15">
      <c r="A29" s="21" t="s">
        <v>13</v>
      </c>
      <c r="B29" s="2">
        <v>2652760.14</v>
      </c>
      <c r="C29" s="2">
        <v>368182.28</v>
      </c>
      <c r="D29" s="3">
        <v>1669785.69</v>
      </c>
      <c r="E29" s="6">
        <f t="shared" si="9"/>
        <v>4690728.109999999</v>
      </c>
      <c r="F29" s="46">
        <f t="shared" si="12"/>
        <v>0.060688593389049895</v>
      </c>
      <c r="G29" s="2">
        <v>2338174.98</v>
      </c>
      <c r="H29" s="2">
        <v>322751.76</v>
      </c>
      <c r="I29" s="3">
        <v>1439272.68</v>
      </c>
      <c r="J29" s="6">
        <f t="shared" si="13"/>
        <v>4100199.42</v>
      </c>
      <c r="K29" s="7">
        <f t="shared" si="14"/>
        <v>0.05626201963549072</v>
      </c>
      <c r="L29" s="49">
        <f t="shared" si="10"/>
        <v>0.13529710329417033</v>
      </c>
      <c r="M29" s="50">
        <f t="shared" si="11"/>
        <v>0.1601593729966444</v>
      </c>
      <c r="N29" s="51">
        <f t="shared" si="15"/>
        <v>0.14402438259941985</v>
      </c>
      <c r="O29" s="1"/>
    </row>
    <row r="30" spans="1:15" s="33" customFormat="1" ht="15">
      <c r="A30" s="21" t="s">
        <v>24</v>
      </c>
      <c r="B30" s="2">
        <v>158258.83</v>
      </c>
      <c r="C30" s="2">
        <v>30693.78</v>
      </c>
      <c r="D30" s="3">
        <v>61.02</v>
      </c>
      <c r="E30" s="6">
        <f t="shared" si="9"/>
        <v>189013.62999999998</v>
      </c>
      <c r="F30" s="46">
        <f t="shared" si="12"/>
        <v>0.002445456455172441</v>
      </c>
      <c r="G30" s="2">
        <v>161196.1</v>
      </c>
      <c r="H30" s="2">
        <v>35262.81</v>
      </c>
      <c r="I30" s="3">
        <v>747.65</v>
      </c>
      <c r="J30" s="6">
        <f t="shared" si="13"/>
        <v>197206.56</v>
      </c>
      <c r="K30" s="7">
        <f t="shared" si="14"/>
        <v>0.0027060243208774414</v>
      </c>
      <c r="L30" s="49">
        <f t="shared" si="10"/>
        <v>-0.03820798965035499</v>
      </c>
      <c r="M30" s="50">
        <f t="shared" si="11"/>
        <v>-0.9183842707149067</v>
      </c>
      <c r="N30" s="51">
        <f t="shared" si="15"/>
        <v>-0.0415449161528908</v>
      </c>
      <c r="O30" s="1"/>
    </row>
    <row r="31" spans="1:15" s="33" customFormat="1" ht="15">
      <c r="A31" s="21" t="s">
        <v>25</v>
      </c>
      <c r="B31" s="44">
        <v>1673008.05</v>
      </c>
      <c r="C31" s="3">
        <v>470660.7</v>
      </c>
      <c r="D31" s="3">
        <v>141858.89</v>
      </c>
      <c r="E31" s="6">
        <f aca="true" t="shared" si="16" ref="E31:E36">SUM(B31:D31)</f>
        <v>2285527.64</v>
      </c>
      <c r="F31" s="46">
        <f t="shared" si="12"/>
        <v>0.02957013375550237</v>
      </c>
      <c r="G31" s="44">
        <v>1575038.08</v>
      </c>
      <c r="H31" s="3">
        <v>472556.92</v>
      </c>
      <c r="I31" s="3">
        <v>122035.49</v>
      </c>
      <c r="J31" s="6">
        <f t="shared" si="13"/>
        <v>2169630.49</v>
      </c>
      <c r="K31" s="7">
        <f t="shared" si="14"/>
        <v>0.02977118445378917</v>
      </c>
      <c r="L31" s="49">
        <f aca="true" t="shared" si="17" ref="L31:L37">IF((G31+H31)=0,"0.00",(B31+C31)/(G31+H31)-1)</f>
        <v>0.04692028941270121</v>
      </c>
      <c r="M31" s="50">
        <f aca="true" t="shared" si="18" ref="M31:M37">IF(I31=0,"0.00%",D31/I31-1)</f>
        <v>0.1624396312908647</v>
      </c>
      <c r="N31" s="51">
        <f t="shared" si="15"/>
        <v>0.053417920947451236</v>
      </c>
      <c r="O31" s="1"/>
    </row>
    <row r="32" spans="1:15" s="33" customFormat="1" ht="15">
      <c r="A32" s="21" t="s">
        <v>26</v>
      </c>
      <c r="B32" s="44">
        <v>84835.04</v>
      </c>
      <c r="C32" s="3">
        <v>91226.25</v>
      </c>
      <c r="D32" s="3">
        <v>19663.04</v>
      </c>
      <c r="E32" s="6">
        <f t="shared" si="16"/>
        <v>195724.33</v>
      </c>
      <c r="F32" s="46">
        <f t="shared" si="12"/>
        <v>0.002532279424678533</v>
      </c>
      <c r="G32" s="44">
        <v>92746.74</v>
      </c>
      <c r="H32" s="3">
        <v>120128.98</v>
      </c>
      <c r="I32" s="3">
        <v>18383.58</v>
      </c>
      <c r="J32" s="6">
        <f t="shared" si="13"/>
        <v>231259.3</v>
      </c>
      <c r="K32" s="7">
        <f t="shared" si="14"/>
        <v>0.0031732884049551517</v>
      </c>
      <c r="L32" s="49">
        <f t="shared" si="17"/>
        <v>-0.172938604740832</v>
      </c>
      <c r="M32" s="50">
        <f t="shared" si="18"/>
        <v>0.06959797819575941</v>
      </c>
      <c r="N32" s="51">
        <f t="shared" si="15"/>
        <v>-0.15365855556944086</v>
      </c>
      <c r="O32" s="1"/>
    </row>
    <row r="33" spans="1:15" s="33" customFormat="1" ht="15">
      <c r="A33" s="21" t="s">
        <v>27</v>
      </c>
      <c r="B33" s="44">
        <v>7805575.48</v>
      </c>
      <c r="C33" s="3">
        <v>736772.97</v>
      </c>
      <c r="D33" s="3">
        <v>338656.66</v>
      </c>
      <c r="E33" s="6">
        <f t="shared" si="16"/>
        <v>8881005.110000001</v>
      </c>
      <c r="F33" s="46">
        <f t="shared" si="12"/>
        <v>0.11490235532045462</v>
      </c>
      <c r="G33" s="44">
        <v>7968598.72</v>
      </c>
      <c r="H33" s="3">
        <v>728344.34</v>
      </c>
      <c r="I33" s="3">
        <v>303626.05</v>
      </c>
      <c r="J33" s="6">
        <f t="shared" si="13"/>
        <v>9000569.110000001</v>
      </c>
      <c r="K33" s="7">
        <f t="shared" si="14"/>
        <v>0.12350379679762291</v>
      </c>
      <c r="L33" s="49">
        <f t="shared" si="17"/>
        <v>-0.017775741307428983</v>
      </c>
      <c r="M33" s="50">
        <f t="shared" si="18"/>
        <v>0.11537419137784788</v>
      </c>
      <c r="N33" s="51">
        <f t="shared" si="15"/>
        <v>-0.013284048879438015</v>
      </c>
      <c r="O33" s="1"/>
    </row>
    <row r="34" spans="1:15" s="33" customFormat="1" ht="15">
      <c r="A34" s="21" t="s">
        <v>14</v>
      </c>
      <c r="B34" s="44">
        <v>331197.08</v>
      </c>
      <c r="C34" s="3">
        <v>254082.73</v>
      </c>
      <c r="D34" s="3">
        <v>93091.56</v>
      </c>
      <c r="E34" s="6">
        <f t="shared" si="16"/>
        <v>678371.3700000001</v>
      </c>
      <c r="F34" s="46">
        <f t="shared" si="12"/>
        <v>0.008776762002669717</v>
      </c>
      <c r="G34" s="44">
        <v>290005.08</v>
      </c>
      <c r="H34" s="3">
        <v>224373.72</v>
      </c>
      <c r="I34" s="3">
        <v>73818.86</v>
      </c>
      <c r="J34" s="6">
        <f t="shared" si="13"/>
        <v>588197.66</v>
      </c>
      <c r="K34" s="7">
        <f t="shared" si="14"/>
        <v>0.008071116769356963</v>
      </c>
      <c r="L34" s="49">
        <f t="shared" si="17"/>
        <v>0.13783812629913994</v>
      </c>
      <c r="M34" s="50">
        <f t="shared" si="18"/>
        <v>0.26108097578315337</v>
      </c>
      <c r="N34" s="51">
        <f t="shared" si="15"/>
        <v>0.1533051151546574</v>
      </c>
      <c r="O34" s="1"/>
    </row>
    <row r="35" spans="1:15" s="33" customFormat="1" ht="15">
      <c r="A35" s="21" t="s">
        <v>28</v>
      </c>
      <c r="B35" s="44">
        <v>6086078.52</v>
      </c>
      <c r="C35" s="3">
        <v>4251684.21</v>
      </c>
      <c r="D35" s="14">
        <v>6246863.88</v>
      </c>
      <c r="E35" s="6">
        <f t="shared" si="16"/>
        <v>16584626.61</v>
      </c>
      <c r="F35" s="46">
        <f t="shared" si="12"/>
        <v>0.21457173326626836</v>
      </c>
      <c r="G35" s="44">
        <v>6719308.02</v>
      </c>
      <c r="H35" s="3">
        <v>4539699.49</v>
      </c>
      <c r="I35" s="14">
        <v>6160792.55</v>
      </c>
      <c r="J35" s="6">
        <f t="shared" si="13"/>
        <v>17419800.06</v>
      </c>
      <c r="K35" s="7">
        <f t="shared" si="14"/>
        <v>0.23903060135110266</v>
      </c>
      <c r="L35" s="49">
        <f t="shared" si="17"/>
        <v>-0.08182291193799895</v>
      </c>
      <c r="M35" s="50">
        <f t="shared" si="18"/>
        <v>0.013970821010683032</v>
      </c>
      <c r="N35" s="51">
        <f t="shared" si="15"/>
        <v>-0.04794391710142276</v>
      </c>
      <c r="O35" s="1"/>
    </row>
    <row r="36" spans="1:15" s="33" customFormat="1" ht="15.75" thickBot="1">
      <c r="A36" s="22" t="s">
        <v>9</v>
      </c>
      <c r="B36" s="45">
        <v>197465.51</v>
      </c>
      <c r="C36" s="36">
        <v>54470.16</v>
      </c>
      <c r="D36" s="36">
        <v>35763.29</v>
      </c>
      <c r="E36" s="6">
        <f t="shared" si="16"/>
        <v>287698.96</v>
      </c>
      <c r="F36" s="46">
        <f t="shared" si="12"/>
        <v>0.003722246268051664</v>
      </c>
      <c r="G36" s="45">
        <v>227768.61</v>
      </c>
      <c r="H36" s="36">
        <v>42966.38</v>
      </c>
      <c r="I36" s="36">
        <v>37313.64</v>
      </c>
      <c r="J36" s="6">
        <f t="shared" si="13"/>
        <v>308048.63</v>
      </c>
      <c r="K36" s="7">
        <f t="shared" si="14"/>
        <v>0.004226974421099258</v>
      </c>
      <c r="L36" s="55">
        <f t="shared" si="17"/>
        <v>-0.06943808777727611</v>
      </c>
      <c r="M36" s="56">
        <f t="shared" si="18"/>
        <v>-0.0415491493191229</v>
      </c>
      <c r="N36" s="51">
        <f t="shared" si="15"/>
        <v>-0.06605992696672591</v>
      </c>
      <c r="O36" s="1"/>
    </row>
    <row r="37" spans="1:15" s="33" customFormat="1" ht="16.5" thickBot="1" thickTop="1">
      <c r="A37" s="15" t="s">
        <v>8</v>
      </c>
      <c r="B37" s="16">
        <f>SUM(B23:B36)</f>
        <v>45321676.88999999</v>
      </c>
      <c r="C37" s="16">
        <f>SUM(C23:C36)</f>
        <v>7366860.359999999</v>
      </c>
      <c r="D37" s="17">
        <f>SUM(D23:D36)</f>
        <v>24603221.349999998</v>
      </c>
      <c r="E37" s="17">
        <f>SUM(E23:E36)</f>
        <v>77291758.59999998</v>
      </c>
      <c r="F37" s="47">
        <f>IF(E$37=0,"0.00%",E37/E$37)</f>
        <v>1</v>
      </c>
      <c r="G37" s="16">
        <f>SUM(G23:G36)</f>
        <v>42231403.129999995</v>
      </c>
      <c r="H37" s="16">
        <f>SUM(H23:H36)</f>
        <v>7410501.39</v>
      </c>
      <c r="I37" s="17">
        <f>SUM(I23:I36)</f>
        <v>23234957.110000003</v>
      </c>
      <c r="J37" s="17">
        <f>SUM(J23:J36)</f>
        <v>72876861.63</v>
      </c>
      <c r="K37" s="18">
        <f>IF(J$37=0,"0.00%",J37/J$37)</f>
        <v>1</v>
      </c>
      <c r="L37" s="54">
        <f t="shared" si="17"/>
        <v>0.06137219672489702</v>
      </c>
      <c r="M37" s="53">
        <f t="shared" si="18"/>
        <v>0.058888175843075485</v>
      </c>
      <c r="N37" s="47">
        <f>IF(J37=0,"0.00%",E37/J37-1)</f>
        <v>0.060580229050129386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&amp;C&amp;"Arial,Bold"&amp;14Ontario Land Border Sales Jan - Nov 13-14</oddHeader>
    <oddFooter>&amp;LStatistics and Reference Materials/Ontario Land Border (Nov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2015-12-22T20:36:32Z</cp:lastPrinted>
  <dcterms:created xsi:type="dcterms:W3CDTF">2006-01-31T19:56:50Z</dcterms:created>
  <dcterms:modified xsi:type="dcterms:W3CDTF">2015-12-22T20:37:45Z</dcterms:modified>
  <cp:category/>
  <cp:version/>
  <cp:contentType/>
  <cp:contentStatus/>
</cp:coreProperties>
</file>