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195" windowHeight="669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<sst xmlns="http://schemas.openxmlformats.org/spreadsheetml/2006/main" count="90" uniqueCount="33">
  <si>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</si>
  <si>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</si>
  <si>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</si>
  <si>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</si>
  <si>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</si>
  <si>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</si>
  <si>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</si>
  <si>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</si>
  <si>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</si>
  <si>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</si>
  <si>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</si>
  <si>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</si>
  <si>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</si>
  <si>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</si>
  <si>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</si>
  <si>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</si>
  <si>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</si>
  <si>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</si>
  <si>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</si>
  <si>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</si>
  <si>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</si>
  <si>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</si>
  <si>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</si>
  <si>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</si>
  <si>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</si>
  <si>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</si>
  <si>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</si>
  <si>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</si>
  <si>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</si>
  <si>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Nov 13</t>
  </si>
  <si>
    <t>Jan - Nov 13</t>
  </si>
  <si>
    <t>Nov 14</t>
  </si>
  <si>
    <t>Jan - Nov 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</si>
</sst>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2" fillId="0" borderId="29" xfId="57" applyNumberFormat="1" applyFont="1" applyBorder="1" applyAlignment="1">
      <alignment horizontal="right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horizontal="center"/>
    </xf>
    <xf numFmtId="164" fontId="2" fillId="0" borderId="4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B13">
      <selection activeCell="H44" sqref="H44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4" width="17.140625" style="1" bestFit="1" customWidth="1"/>
    <col min="5" max="5" width="15.57421875" style="1" bestFit="1" customWidth="1"/>
    <col min="6" max="6" width="9.28125" style="1" bestFit="1" customWidth="1"/>
    <col min="7" max="7" width="18.00390625" style="1" bestFit="1" customWidth="1"/>
    <col min="8" max="10" width="15.57421875" style="1" bestFit="1" customWidth="1"/>
    <col min="11" max="11" width="9.28125" style="1" bestFit="1" customWidth="1"/>
    <col min="12" max="12" width="11.7109375" style="1" bestFit="1" customWidth="1"/>
    <col min="13" max="13" width="10.57421875" style="1" bestFit="1" customWidth="1"/>
    <col min="14" max="14" width="9.8515625" style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34" t="s">
        <v>31</v>
      </c>
      <c r="D1" s="34"/>
      <c r="E1" s="29"/>
      <c r="F1" s="30"/>
      <c r="G1" s="31"/>
      <c r="H1" s="34" t="s">
        <v>29</v>
      </c>
      <c r="I1" s="34"/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60" t="s">
        <v>5</v>
      </c>
      <c r="C3" s="25" t="s">
        <v>5</v>
      </c>
      <c r="D3" s="26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6.5" thickBot="1" thickTop="1">
      <c r="A4" s="58" t="s">
        <v>20</v>
      </c>
      <c r="B4" s="61">
        <v>52353.73</v>
      </c>
      <c r="C4" s="61">
        <v>24377.18</v>
      </c>
      <c r="D4" s="61">
        <v>16560.03</v>
      </c>
      <c r="E4" s="5">
        <f>SUM(B4:D4)</f>
        <v>93290.94</v>
      </c>
      <c r="F4" s="47">
        <f>IF(E$18=0,"0.00%",E4/E$18)</f>
        <v>0.012804803091577856</v>
      </c>
      <c r="G4" s="5">
        <v>51302.01</v>
      </c>
      <c r="H4" s="5">
        <v>31453.44</v>
      </c>
      <c r="I4" s="6">
        <v>7067.56</v>
      </c>
      <c r="J4" s="6">
        <f>SUM(G4:I4)</f>
        <v>89823.01</v>
      </c>
      <c r="K4" s="7">
        <f>IF(J$18=0,"0.00%",J4/J$18)</f>
        <v>0.01142026706534972</v>
      </c>
      <c r="L4" s="50">
        <f aca="true" t="shared" si="0" ref="L4:L11">IF((G4+H4)=0,"0.00%",(B23+C23)/(G4+H4)-1)</f>
        <v>10.313345042531942</v>
      </c>
      <c r="M4" s="51">
        <f aca="true" t="shared" si="1" ref="M4:M11">IF(I4=0,"0.00%",D23/I4-1)</f>
        <v>16.29159851490472</v>
      </c>
      <c r="N4" s="52">
        <f>IF(J4=0,"0.00%",E4/J4-1)</f>
        <v>0.03860848127890626</v>
      </c>
      <c r="O4" s="1"/>
    </row>
    <row r="5" spans="1:15" s="33" customFormat="1" ht="15.75" thickBot="1">
      <c r="A5" s="59" t="s">
        <v>21</v>
      </c>
      <c r="B5" s="61">
        <v>2240743.61</v>
      </c>
      <c r="C5" s="61">
        <v>0</v>
      </c>
      <c r="D5" s="61">
        <v>977396.89</v>
      </c>
      <c r="E5" s="5">
        <f aca="true" t="shared" si="2" ref="E5:E17">SUM(B5:D5)</f>
        <v>3218140.5</v>
      </c>
      <c r="F5" s="47">
        <f aca="true" t="shared" si="3" ref="F5:F17">IF(E$18=0,"0.00%",E5/E$18)</f>
        <v>0.44171122537228064</v>
      </c>
      <c r="G5" s="2">
        <v>2419931.82</v>
      </c>
      <c r="H5" s="2">
        <v>0</v>
      </c>
      <c r="I5" s="3">
        <v>1059402.98</v>
      </c>
      <c r="J5" s="6">
        <f aca="true" t="shared" si="4" ref="J5:J17">SUM(G5:I5)</f>
        <v>3479334.8</v>
      </c>
      <c r="K5" s="7">
        <f aca="true" t="shared" si="5" ref="K5:K17">IF(J$18=0,"0.00%",J5/J$18)</f>
        <v>0.4423691949954155</v>
      </c>
      <c r="L5" s="50">
        <f t="shared" si="0"/>
        <v>7.94500111164289</v>
      </c>
      <c r="M5" s="51">
        <f t="shared" si="1"/>
        <v>8.35006294771797</v>
      </c>
      <c r="N5" s="52">
        <f aca="true" t="shared" si="6" ref="N5:N17">IF(J5=0,"0.00%",E5/J5-1)</f>
        <v>-0.07507018295566148</v>
      </c>
      <c r="O5" s="1"/>
    </row>
    <row r="6" spans="1:15" s="33" customFormat="1" ht="15.75" thickBot="1">
      <c r="A6" s="59" t="s">
        <v>22</v>
      </c>
      <c r="B6" s="61">
        <v>4483.3</v>
      </c>
      <c r="C6" s="61">
        <v>0</v>
      </c>
      <c r="D6" s="61">
        <v>461423.67</v>
      </c>
      <c r="E6" s="5">
        <f t="shared" si="2"/>
        <v>465906.97</v>
      </c>
      <c r="F6" s="47">
        <f t="shared" si="3"/>
        <v>0.06394883586598732</v>
      </c>
      <c r="G6" s="2">
        <v>2335.14</v>
      </c>
      <c r="H6" s="2">
        <v>0</v>
      </c>
      <c r="I6" s="3">
        <v>510833.52</v>
      </c>
      <c r="J6" s="6">
        <f t="shared" si="4"/>
        <v>513168.66000000003</v>
      </c>
      <c r="K6" s="7">
        <f t="shared" si="5"/>
        <v>0.06524523222688317</v>
      </c>
      <c r="L6" s="50">
        <f t="shared" si="0"/>
        <v>10.833483217280335</v>
      </c>
      <c r="M6" s="51">
        <f t="shared" si="1"/>
        <v>8.513877358713657</v>
      </c>
      <c r="N6" s="52">
        <f t="shared" si="6"/>
        <v>-0.09209777152018606</v>
      </c>
      <c r="O6" s="1"/>
    </row>
    <row r="7" spans="1:15" s="33" customFormat="1" ht="15.75" thickBot="1">
      <c r="A7" s="59" t="s">
        <v>15</v>
      </c>
      <c r="B7" s="61">
        <v>38141.19</v>
      </c>
      <c r="C7" s="61">
        <v>57070.27</v>
      </c>
      <c r="D7" s="61">
        <v>11311.1</v>
      </c>
      <c r="E7" s="5">
        <f t="shared" si="2"/>
        <v>106522.56</v>
      </c>
      <c r="F7" s="47">
        <f t="shared" si="3"/>
        <v>0.014620931095889779</v>
      </c>
      <c r="G7" s="2">
        <v>39222.85</v>
      </c>
      <c r="H7" s="2">
        <v>74409.01</v>
      </c>
      <c r="I7" s="3">
        <v>14057.37</v>
      </c>
      <c r="J7" s="6">
        <f t="shared" si="4"/>
        <v>127689.22999999998</v>
      </c>
      <c r="K7" s="7">
        <f t="shared" si="5"/>
        <v>0.016234649762559342</v>
      </c>
      <c r="L7" s="50">
        <f t="shared" si="0"/>
        <v>8.647730750865119</v>
      </c>
      <c r="M7" s="51">
        <f t="shared" si="1"/>
        <v>11.061487319463028</v>
      </c>
      <c r="N7" s="52">
        <f t="shared" si="6"/>
        <v>-0.16576707369916777</v>
      </c>
      <c r="O7" s="1"/>
    </row>
    <row r="8" spans="1:15" s="33" customFormat="1" ht="15.75" thickBot="1">
      <c r="A8" s="59" t="s">
        <v>16</v>
      </c>
      <c r="B8" s="61">
        <v>184.35</v>
      </c>
      <c r="C8" s="61">
        <v>3929.27</v>
      </c>
      <c r="D8" s="61">
        <v>1850.65</v>
      </c>
      <c r="E8" s="5">
        <f t="shared" si="2"/>
        <v>5964.27</v>
      </c>
      <c r="F8" s="47">
        <f t="shared" si="3"/>
        <v>0.0008186357960912932</v>
      </c>
      <c r="G8" s="2">
        <v>430.55</v>
      </c>
      <c r="H8" s="2">
        <v>6688.58</v>
      </c>
      <c r="I8" s="3">
        <v>2623.19</v>
      </c>
      <c r="J8" s="6">
        <f t="shared" si="4"/>
        <v>9742.32</v>
      </c>
      <c r="K8" s="7">
        <f t="shared" si="5"/>
        <v>0.0012386569570102125</v>
      </c>
      <c r="L8" s="50">
        <f t="shared" si="0"/>
        <v>4.879173438327435</v>
      </c>
      <c r="M8" s="51">
        <f t="shared" si="1"/>
        <v>7.079094537566855</v>
      </c>
      <c r="N8" s="52">
        <f t="shared" si="6"/>
        <v>-0.3877977730150518</v>
      </c>
      <c r="O8" s="1"/>
    </row>
    <row r="9" spans="1:15" s="33" customFormat="1" ht="15.75" thickBot="1">
      <c r="A9" s="59" t="s">
        <v>23</v>
      </c>
      <c r="B9" s="61">
        <v>1258.75</v>
      </c>
      <c r="C9" s="61">
        <v>537.75</v>
      </c>
      <c r="D9" s="61">
        <v>0</v>
      </c>
      <c r="E9" s="5">
        <f t="shared" si="2"/>
        <v>1796.5</v>
      </c>
      <c r="F9" s="47">
        <f t="shared" si="3"/>
        <v>0.00024658159467596337</v>
      </c>
      <c r="G9" s="2">
        <v>3294.58</v>
      </c>
      <c r="H9" s="2">
        <v>1597.04</v>
      </c>
      <c r="I9" s="3">
        <v>10</v>
      </c>
      <c r="J9" s="6">
        <f t="shared" si="4"/>
        <v>4901.62</v>
      </c>
      <c r="K9" s="7">
        <f t="shared" si="5"/>
        <v>0.0006232012204095532</v>
      </c>
      <c r="L9" s="50">
        <f t="shared" si="0"/>
        <v>6.088240705533136</v>
      </c>
      <c r="M9" s="51">
        <f t="shared" si="1"/>
        <v>50.94</v>
      </c>
      <c r="N9" s="52">
        <f t="shared" si="6"/>
        <v>-0.6334885201219189</v>
      </c>
      <c r="O9" s="1"/>
    </row>
    <row r="10" spans="1:15" s="33" customFormat="1" ht="15.75" thickBot="1">
      <c r="A10" s="59" t="s">
        <v>13</v>
      </c>
      <c r="B10" s="61">
        <v>204551.18</v>
      </c>
      <c r="C10" s="61">
        <v>29234.87</v>
      </c>
      <c r="D10" s="61">
        <v>100054.66</v>
      </c>
      <c r="E10" s="5">
        <f t="shared" si="2"/>
        <v>333840.70999999996</v>
      </c>
      <c r="F10" s="47">
        <f t="shared" si="3"/>
        <v>0.04582186175316216</v>
      </c>
      <c r="G10" s="2">
        <v>218090.48</v>
      </c>
      <c r="H10" s="2">
        <v>26496.75</v>
      </c>
      <c r="I10" s="3">
        <v>99294.34</v>
      </c>
      <c r="J10" s="6">
        <f t="shared" si="4"/>
        <v>343881.57</v>
      </c>
      <c r="K10" s="7">
        <f t="shared" si="5"/>
        <v>0.04372175201267197</v>
      </c>
      <c r="L10" s="50">
        <f t="shared" si="0"/>
        <v>9.87925457105835</v>
      </c>
      <c r="M10" s="51">
        <f t="shared" si="1"/>
        <v>13.495012303823158</v>
      </c>
      <c r="N10" s="52">
        <f t="shared" si="6"/>
        <v>-0.029198598808305</v>
      </c>
      <c r="O10" s="1"/>
    </row>
    <row r="11" spans="1:15" s="33" customFormat="1" ht="15.75" thickBot="1">
      <c r="A11" s="59" t="s">
        <v>24</v>
      </c>
      <c r="B11" s="61">
        <v>23792.27</v>
      </c>
      <c r="C11" s="61">
        <v>4006.99</v>
      </c>
      <c r="D11" s="61">
        <v>0</v>
      </c>
      <c r="E11" s="5">
        <f t="shared" si="2"/>
        <v>27799.260000000002</v>
      </c>
      <c r="F11" s="47">
        <f t="shared" si="3"/>
        <v>0.0038156336552250055</v>
      </c>
      <c r="G11" s="2">
        <v>26336.53</v>
      </c>
      <c r="H11" s="2">
        <v>5509.45</v>
      </c>
      <c r="I11" s="3">
        <v>78.99</v>
      </c>
      <c r="J11" s="6">
        <f t="shared" si="4"/>
        <v>31924.97</v>
      </c>
      <c r="K11" s="7">
        <f t="shared" si="5"/>
        <v>0.004059000955916284</v>
      </c>
      <c r="L11" s="50">
        <f t="shared" si="0"/>
        <v>5.169033265737151</v>
      </c>
      <c r="M11" s="51">
        <f t="shared" si="1"/>
        <v>8.465122167362958</v>
      </c>
      <c r="N11" s="52">
        <f t="shared" si="6"/>
        <v>-0.12923144485335458</v>
      </c>
      <c r="O11" s="1"/>
    </row>
    <row r="12" spans="1:15" s="33" customFormat="1" ht="15">
      <c r="A12" s="21" t="s">
        <v>25</v>
      </c>
      <c r="B12" s="5">
        <v>144944.35</v>
      </c>
      <c r="C12" s="5">
        <v>50921.87</v>
      </c>
      <c r="D12" s="6">
        <v>10945.78</v>
      </c>
      <c r="E12" s="6">
        <f t="shared" si="2"/>
        <v>206812</v>
      </c>
      <c r="F12" s="47">
        <f t="shared" si="3"/>
        <v>0.028386324941901107</v>
      </c>
      <c r="G12" s="2">
        <v>177991.91</v>
      </c>
      <c r="H12" s="2">
        <v>48098.81</v>
      </c>
      <c r="I12" s="3">
        <v>8121.52</v>
      </c>
      <c r="J12" s="6">
        <f t="shared" si="4"/>
        <v>234212.24</v>
      </c>
      <c r="K12" s="7">
        <f t="shared" si="5"/>
        <v>0.029778186355297873</v>
      </c>
      <c r="L12" s="50">
        <f aca="true" t="shared" si="7" ref="L12:L17">IF((G12+H12)=0,"0.00%",(B12+C12)/(G12+H12)-1)</f>
        <v>-0.13368306315270262</v>
      </c>
      <c r="M12" s="51">
        <f aca="true" t="shared" si="8" ref="M12:M17">IF(I12=0,"0.00%",D12/I12-1)</f>
        <v>0.34775017484411785</v>
      </c>
      <c r="N12" s="52">
        <f t="shared" si="6"/>
        <v>-0.11698893277311206</v>
      </c>
      <c r="O12" s="1"/>
    </row>
    <row r="13" spans="1:15" s="33" customFormat="1" ht="15">
      <c r="A13" s="21" t="s">
        <v>26</v>
      </c>
      <c r="B13" s="2">
        <v>5382.13</v>
      </c>
      <c r="C13" s="2">
        <v>12164.16</v>
      </c>
      <c r="D13" s="3">
        <v>1749.36</v>
      </c>
      <c r="E13" s="6">
        <f t="shared" si="2"/>
        <v>19295.65</v>
      </c>
      <c r="F13" s="47">
        <f t="shared" si="3"/>
        <v>0.002648456525081688</v>
      </c>
      <c r="G13" s="2">
        <v>6847.48</v>
      </c>
      <c r="H13" s="2">
        <v>11762.86</v>
      </c>
      <c r="I13" s="3">
        <v>1414.64</v>
      </c>
      <c r="J13" s="6">
        <f t="shared" si="4"/>
        <v>20024.98</v>
      </c>
      <c r="K13" s="7">
        <f t="shared" si="5"/>
        <v>0.0025460137617108005</v>
      </c>
      <c r="L13" s="50">
        <f t="shared" si="7"/>
        <v>-0.05717520475176696</v>
      </c>
      <c r="M13" s="51">
        <f t="shared" si="8"/>
        <v>0.2366114347113044</v>
      </c>
      <c r="N13" s="52">
        <f t="shared" si="6"/>
        <v>-0.03642101015831223</v>
      </c>
      <c r="O13" s="1"/>
    </row>
    <row r="14" spans="1:15" s="33" customFormat="1" ht="15">
      <c r="A14" s="21" t="s">
        <v>27</v>
      </c>
      <c r="B14" s="2">
        <v>917997.58</v>
      </c>
      <c r="C14" s="2">
        <v>82477.48</v>
      </c>
      <c r="D14" s="3">
        <v>51758.69</v>
      </c>
      <c r="E14" s="6">
        <f t="shared" si="2"/>
        <v>1052233.75</v>
      </c>
      <c r="F14" s="47">
        <f t="shared" si="3"/>
        <v>0.14442609298461953</v>
      </c>
      <c r="G14" s="2">
        <v>1085370</v>
      </c>
      <c r="H14" s="2">
        <v>78736.19</v>
      </c>
      <c r="I14" s="3">
        <v>54479.15</v>
      </c>
      <c r="J14" s="6">
        <f t="shared" si="4"/>
        <v>1218585.3399999999</v>
      </c>
      <c r="K14" s="7">
        <f t="shared" si="5"/>
        <v>0.15493324065537317</v>
      </c>
      <c r="L14" s="50">
        <f t="shared" si="7"/>
        <v>-0.14056374874185662</v>
      </c>
      <c r="M14" s="51">
        <f t="shared" si="8"/>
        <v>-0.04993580112758733</v>
      </c>
      <c r="N14" s="52">
        <f t="shared" si="6"/>
        <v>-0.1365120558565064</v>
      </c>
      <c r="O14" s="1"/>
    </row>
    <row r="15" spans="1:15" s="33" customFormat="1" ht="15">
      <c r="A15" s="21" t="s">
        <v>14</v>
      </c>
      <c r="B15" s="2">
        <v>13070.08</v>
      </c>
      <c r="C15" s="2">
        <v>13353.39</v>
      </c>
      <c r="D15" s="3">
        <v>3532.23</v>
      </c>
      <c r="E15" s="6">
        <f t="shared" si="2"/>
        <v>29955.7</v>
      </c>
      <c r="F15" s="47">
        <f t="shared" si="3"/>
        <v>0.004111619413100337</v>
      </c>
      <c r="G15" s="2">
        <v>16465.16</v>
      </c>
      <c r="H15" s="2">
        <v>15285.04</v>
      </c>
      <c r="I15" s="3">
        <v>2856.26</v>
      </c>
      <c r="J15" s="6">
        <f t="shared" si="4"/>
        <v>34606.46</v>
      </c>
      <c r="K15" s="7">
        <f t="shared" si="5"/>
        <v>0.004399930656814356</v>
      </c>
      <c r="L15" s="50">
        <f t="shared" si="7"/>
        <v>-0.16776996680335865</v>
      </c>
      <c r="M15" s="51">
        <f t="shared" si="8"/>
        <v>0.2366626287522844</v>
      </c>
      <c r="N15" s="52">
        <f t="shared" si="6"/>
        <v>-0.1343899376012455</v>
      </c>
      <c r="O15" s="1"/>
    </row>
    <row r="16" spans="1:15" s="33" customFormat="1" ht="15">
      <c r="A16" s="21" t="s">
        <v>28</v>
      </c>
      <c r="B16" s="2">
        <v>628953.97</v>
      </c>
      <c r="C16" s="2">
        <v>462536.48</v>
      </c>
      <c r="D16" s="14">
        <v>611934.94</v>
      </c>
      <c r="E16" s="6">
        <f t="shared" si="2"/>
        <v>1703425.39</v>
      </c>
      <c r="F16" s="47">
        <f t="shared" si="3"/>
        <v>0.2338064843182437</v>
      </c>
      <c r="G16" s="2">
        <v>650969.35</v>
      </c>
      <c r="H16" s="2">
        <v>488367.21</v>
      </c>
      <c r="I16" s="14">
        <v>595760.63</v>
      </c>
      <c r="J16" s="6">
        <f t="shared" si="4"/>
        <v>1735097.19</v>
      </c>
      <c r="K16" s="7">
        <f t="shared" si="5"/>
        <v>0.2206035323703564</v>
      </c>
      <c r="L16" s="50">
        <f t="shared" si="7"/>
        <v>-0.041994711378348204</v>
      </c>
      <c r="M16" s="51">
        <f t="shared" si="8"/>
        <v>0.027149007815437498</v>
      </c>
      <c r="N16" s="52">
        <f t="shared" si="6"/>
        <v>-0.018253617251261955</v>
      </c>
      <c r="O16" s="1"/>
    </row>
    <row r="17" spans="1:15" s="33" customFormat="1" ht="15.75" thickBot="1">
      <c r="A17" s="22" t="s">
        <v>9</v>
      </c>
      <c r="B17" s="2">
        <v>11782.51</v>
      </c>
      <c r="C17" s="2">
        <v>4633.41</v>
      </c>
      <c r="D17" s="36">
        <v>4220.7</v>
      </c>
      <c r="E17" s="6">
        <f t="shared" si="2"/>
        <v>20636.62</v>
      </c>
      <c r="F17" s="47">
        <f t="shared" si="3"/>
        <v>0.0028325135921635843</v>
      </c>
      <c r="G17" s="2">
        <v>13708.68</v>
      </c>
      <c r="H17" s="2">
        <v>2865.08</v>
      </c>
      <c r="I17" s="36">
        <v>5662.35</v>
      </c>
      <c r="J17" s="6">
        <f t="shared" si="4"/>
        <v>22236.11</v>
      </c>
      <c r="K17" s="7">
        <f t="shared" si="5"/>
        <v>0.0028271410042314724</v>
      </c>
      <c r="L17" s="50">
        <f t="shared" si="7"/>
        <v>-0.009523487730002334</v>
      </c>
      <c r="M17" s="51">
        <f t="shared" si="8"/>
        <v>-0.2546027709343295</v>
      </c>
      <c r="N17" s="52">
        <f t="shared" si="6"/>
        <v>-0.07193209603658202</v>
      </c>
      <c r="O17" s="1"/>
    </row>
    <row r="18" spans="1:15" s="33" customFormat="1" ht="16.5" thickBot="1" thickTop="1">
      <c r="A18" s="15" t="s">
        <v>8</v>
      </c>
      <c r="B18" s="16">
        <f>SUM(B4:B17)</f>
        <v>4287639</v>
      </c>
      <c r="C18" s="16">
        <f>SUM(C4:C17)</f>
        <v>745243.12</v>
      </c>
      <c r="D18" s="17">
        <f>SUM(D4:D17)</f>
        <v>2252738.7</v>
      </c>
      <c r="E18" s="17">
        <f>SUM(E4:E17)</f>
        <v>7285620.82</v>
      </c>
      <c r="F18" s="48">
        <f>IF(E$18=0,"0.00%",E18/E$18)</f>
        <v>1</v>
      </c>
      <c r="G18" s="16">
        <f>SUM(G4:G17)</f>
        <v>4712296.539999999</v>
      </c>
      <c r="H18" s="16">
        <f>SUM(H4:H17)</f>
        <v>791269.46</v>
      </c>
      <c r="I18" s="17">
        <f>SUM(I4:I17)</f>
        <v>2361662.5</v>
      </c>
      <c r="J18" s="17">
        <f>SUM(J4:J17)</f>
        <v>7865228.500000001</v>
      </c>
      <c r="K18" s="18">
        <f>IF(J$18=0,"0.00%",J18/J$18)</f>
        <v>1</v>
      </c>
      <c r="L18" s="53">
        <f>IF(H18=0,"0.00%",(B18+C18)/(G18+H18)-1)</f>
        <v>-0.08552343698612841</v>
      </c>
      <c r="M18" s="54">
        <f>IF(I18=0,"0.00%",D18/I18-1)</f>
        <v>-0.04612166217653868</v>
      </c>
      <c r="N18" s="48">
        <f>IF(J18=0,"0.00%",E18/J18-1)</f>
        <v>-0.073692414657756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9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39" t="s">
        <v>32</v>
      </c>
      <c r="D20" s="39"/>
      <c r="E20" s="29"/>
      <c r="F20" s="30"/>
      <c r="G20" s="31"/>
      <c r="H20" s="40" t="s">
        <v>30</v>
      </c>
      <c r="I20" s="40"/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20</v>
      </c>
      <c r="B23" s="5">
        <v>652274.7</v>
      </c>
      <c r="C23" s="5">
        <v>283966.26</v>
      </c>
      <c r="D23" s="6">
        <v>122209.41</v>
      </c>
      <c r="E23" s="6">
        <f aca="true" t="shared" si="9" ref="E23:E30">SUM(B23:D23)</f>
        <v>1058450.3699999999</v>
      </c>
      <c r="F23" s="47">
        <f>IF(E$37=0,"0.00%",E23/E$37)</f>
        <v>0.014523819307338084</v>
      </c>
      <c r="G23" s="44">
        <v>599458.7</v>
      </c>
      <c r="H23" s="5">
        <v>305793.76</v>
      </c>
      <c r="I23" s="6">
        <v>139914.66</v>
      </c>
      <c r="J23" s="6">
        <f>SUM(G23:I23)</f>
        <v>1045167.12</v>
      </c>
      <c r="K23" s="7">
        <f>IF(J$37=0,"0.00%",J23/J$37)</f>
        <v>0.014127120326134782</v>
      </c>
      <c r="L23" s="50">
        <f aca="true" t="shared" si="10" ref="L23:L30">IF((G23+H23)=0,"0.00",(B23+C23)/(G23+H23)-1)</f>
        <v>0.034231887091475066</v>
      </c>
      <c r="M23" s="51">
        <f aca="true" t="shared" si="11" ref="M23:M30">IF(I23=0,"0.00%",D23/I23-1)</f>
        <v>-0.12654320855298506</v>
      </c>
      <c r="N23" s="52">
        <f>IF(J23=0,"0.00%",E23/J23-1)</f>
        <v>0.012709211518249663</v>
      </c>
      <c r="O23" s="1"/>
    </row>
    <row r="24" spans="1:15" s="33" customFormat="1" ht="15">
      <c r="A24" s="21" t="s">
        <v>21</v>
      </c>
      <c r="B24" s="2">
        <v>21646292.82</v>
      </c>
      <c r="C24" s="2">
        <v>0</v>
      </c>
      <c r="D24" s="3">
        <v>9905484.55</v>
      </c>
      <c r="E24" s="6">
        <f t="shared" si="9"/>
        <v>31551777.37</v>
      </c>
      <c r="F24" s="47">
        <f aca="true" t="shared" si="12" ref="F24:F36">IF(E$37=0,"0.00%",E24/E$37)</f>
        <v>0.4329464340848016</v>
      </c>
      <c r="G24" s="45">
        <v>21591339.68</v>
      </c>
      <c r="H24" s="2">
        <v>0</v>
      </c>
      <c r="I24" s="3">
        <v>10180007.36</v>
      </c>
      <c r="J24" s="6">
        <f aca="true" t="shared" si="13" ref="J24:J36">SUM(G24:I24)</f>
        <v>31771347.04</v>
      </c>
      <c r="K24" s="7">
        <f aca="true" t="shared" si="14" ref="K24:K36">IF(J$37=0,"0.00%",J24/J$37)</f>
        <v>0.42944102810798923</v>
      </c>
      <c r="L24" s="50">
        <f t="shared" si="10"/>
        <v>0.0025451473050976947</v>
      </c>
      <c r="M24" s="51">
        <f t="shared" si="11"/>
        <v>-0.026966857713548675</v>
      </c>
      <c r="N24" s="52">
        <f aca="true" t="shared" si="15" ref="N24:N36">IF(J24=0,"0.00%",E24/J24-1)</f>
        <v>-0.006910933607050418</v>
      </c>
      <c r="O24" s="1"/>
    </row>
    <row r="25" spans="1:15" s="33" customFormat="1" ht="15">
      <c r="A25" s="21" t="s">
        <v>22</v>
      </c>
      <c r="B25" s="2">
        <v>27632.84</v>
      </c>
      <c r="C25" s="2">
        <v>0</v>
      </c>
      <c r="D25" s="3">
        <v>4860007.46</v>
      </c>
      <c r="E25" s="6">
        <f t="shared" si="9"/>
        <v>4887640.3</v>
      </c>
      <c r="F25" s="47">
        <f t="shared" si="12"/>
        <v>0.06706710731884737</v>
      </c>
      <c r="G25" s="45">
        <v>10911.66</v>
      </c>
      <c r="H25" s="2">
        <v>0</v>
      </c>
      <c r="I25" s="3">
        <v>5108225.38</v>
      </c>
      <c r="J25" s="6">
        <f t="shared" si="13"/>
        <v>5119137.04</v>
      </c>
      <c r="K25" s="7">
        <f t="shared" si="14"/>
        <v>0.0691933984012561</v>
      </c>
      <c r="L25" s="50">
        <f t="shared" si="10"/>
        <v>1.5324139498481442</v>
      </c>
      <c r="M25" s="51">
        <f t="shared" si="11"/>
        <v>-0.048591810567293336</v>
      </c>
      <c r="N25" s="52">
        <f t="shared" si="15"/>
        <v>-0.04522182902921468</v>
      </c>
      <c r="O25" s="1"/>
    </row>
    <row r="26" spans="1:15" s="33" customFormat="1" ht="15">
      <c r="A26" s="21" t="s">
        <v>15</v>
      </c>
      <c r="B26" s="2">
        <v>506527.72</v>
      </c>
      <c r="C26" s="2">
        <v>589761.87</v>
      </c>
      <c r="D26" s="3">
        <v>169552.79</v>
      </c>
      <c r="E26" s="6">
        <f t="shared" si="9"/>
        <v>1265842.38</v>
      </c>
      <c r="F26" s="47">
        <f t="shared" si="12"/>
        <v>0.017369606095646025</v>
      </c>
      <c r="G26" s="45">
        <v>466054.47</v>
      </c>
      <c r="H26" s="3">
        <v>619670.16</v>
      </c>
      <c r="I26" s="3">
        <v>195098.08</v>
      </c>
      <c r="J26" s="6">
        <f t="shared" si="13"/>
        <v>1280822.71</v>
      </c>
      <c r="K26" s="7">
        <f t="shared" si="14"/>
        <v>0.017312385927923217</v>
      </c>
      <c r="L26" s="50">
        <f t="shared" si="10"/>
        <v>0.00973079149912981</v>
      </c>
      <c r="M26" s="51">
        <f t="shared" si="11"/>
        <v>-0.13093562991496366</v>
      </c>
      <c r="N26" s="52">
        <f t="shared" si="15"/>
        <v>-0.011695865386396886</v>
      </c>
      <c r="O26" s="1"/>
    </row>
    <row r="27" spans="1:15" s="33" customFormat="1" ht="15">
      <c r="A27" s="21" t="s">
        <v>16</v>
      </c>
      <c r="B27" s="2">
        <v>5939.15</v>
      </c>
      <c r="C27" s="2">
        <v>35915.45</v>
      </c>
      <c r="D27" s="3">
        <v>21193</v>
      </c>
      <c r="E27" s="6">
        <f t="shared" si="9"/>
        <v>63047.6</v>
      </c>
      <c r="F27" s="47">
        <f t="shared" si="12"/>
        <v>0.0008651250697388189</v>
      </c>
      <c r="G27" s="45">
        <v>5318.62</v>
      </c>
      <c r="H27" s="3">
        <v>57811.22</v>
      </c>
      <c r="I27" s="3">
        <v>30183.72</v>
      </c>
      <c r="J27" s="6">
        <f t="shared" si="13"/>
        <v>93313.56</v>
      </c>
      <c r="K27" s="7">
        <f t="shared" si="14"/>
        <v>0.0012612833535942055</v>
      </c>
      <c r="L27" s="50">
        <f t="shared" si="10"/>
        <v>-0.33700766547166927</v>
      </c>
      <c r="M27" s="51">
        <f t="shared" si="11"/>
        <v>-0.2978665320245484</v>
      </c>
      <c r="N27" s="52">
        <f t="shared" si="15"/>
        <v>-0.3243468580557852</v>
      </c>
      <c r="O27" s="1"/>
    </row>
    <row r="28" spans="1:15" s="33" customFormat="1" ht="15">
      <c r="A28" s="21" t="s">
        <v>23</v>
      </c>
      <c r="B28" s="2">
        <v>19899.57</v>
      </c>
      <c r="C28" s="2">
        <v>14773.41</v>
      </c>
      <c r="D28" s="3">
        <v>519.4</v>
      </c>
      <c r="E28" s="6">
        <f t="shared" si="9"/>
        <v>35192.38</v>
      </c>
      <c r="F28" s="47">
        <f t="shared" si="12"/>
        <v>0.0004829019693338844</v>
      </c>
      <c r="G28" s="45">
        <v>31357.48</v>
      </c>
      <c r="H28" s="3">
        <v>8376.18</v>
      </c>
      <c r="I28" s="3">
        <v>6027.93</v>
      </c>
      <c r="J28" s="6">
        <f t="shared" si="13"/>
        <v>45761.590000000004</v>
      </c>
      <c r="K28" s="7">
        <f t="shared" si="14"/>
        <v>0.0006185417392820837</v>
      </c>
      <c r="L28" s="50">
        <f t="shared" si="10"/>
        <v>-0.12736506025369942</v>
      </c>
      <c r="M28" s="51">
        <f t="shared" si="11"/>
        <v>-0.9138344340428638</v>
      </c>
      <c r="N28" s="52">
        <f t="shared" si="15"/>
        <v>-0.23096247311336882</v>
      </c>
      <c r="O28" s="1"/>
    </row>
    <row r="29" spans="1:15" s="33" customFormat="1" ht="15">
      <c r="A29" s="21" t="s">
        <v>13</v>
      </c>
      <c r="B29" s="2">
        <v>2338174.98</v>
      </c>
      <c r="C29" s="2">
        <v>322751.76</v>
      </c>
      <c r="D29" s="3">
        <v>1439272.68</v>
      </c>
      <c r="E29" s="6">
        <f t="shared" si="9"/>
        <v>4100199.42</v>
      </c>
      <c r="F29" s="47">
        <f t="shared" si="12"/>
        <v>0.05626201963549072</v>
      </c>
      <c r="G29" s="45">
        <v>2294077.96</v>
      </c>
      <c r="H29" s="3">
        <v>308501.27</v>
      </c>
      <c r="I29" s="3">
        <v>1401129.76</v>
      </c>
      <c r="J29" s="6">
        <f t="shared" si="13"/>
        <v>4003708.99</v>
      </c>
      <c r="K29" s="7">
        <f t="shared" si="14"/>
        <v>0.054116588218501904</v>
      </c>
      <c r="L29" s="50">
        <f t="shared" si="10"/>
        <v>0.022419109984213703</v>
      </c>
      <c r="M29" s="51">
        <f t="shared" si="11"/>
        <v>0.027222974694363744</v>
      </c>
      <c r="N29" s="52">
        <f t="shared" si="15"/>
        <v>0.02410026059361514</v>
      </c>
      <c r="O29" s="1"/>
    </row>
    <row r="30" spans="1:15" s="33" customFormat="1" ht="15">
      <c r="A30" s="21" t="s">
        <v>24</v>
      </c>
      <c r="B30" s="2">
        <v>161196.1</v>
      </c>
      <c r="C30" s="2">
        <v>35262.81</v>
      </c>
      <c r="D30" s="3">
        <v>747.65</v>
      </c>
      <c r="E30" s="6">
        <f t="shared" si="9"/>
        <v>197206.56</v>
      </c>
      <c r="F30" s="47">
        <f t="shared" si="12"/>
        <v>0.0027060243208774414</v>
      </c>
      <c r="G30" s="45">
        <v>163415.51</v>
      </c>
      <c r="H30" s="3">
        <v>37856.06</v>
      </c>
      <c r="I30" s="3">
        <v>2184.72</v>
      </c>
      <c r="J30" s="6">
        <f t="shared" si="13"/>
        <v>203456.29</v>
      </c>
      <c r="K30" s="7">
        <f t="shared" si="14"/>
        <v>0.002750040098792022</v>
      </c>
      <c r="L30" s="50">
        <f t="shared" si="10"/>
        <v>-0.023911275695817413</v>
      </c>
      <c r="M30" s="51">
        <f t="shared" si="11"/>
        <v>-0.6577822329634919</v>
      </c>
      <c r="N30" s="52">
        <f t="shared" si="15"/>
        <v>-0.030717801843334502</v>
      </c>
      <c r="O30" s="1"/>
    </row>
    <row r="31" spans="1:15" s="33" customFormat="1" ht="15">
      <c r="A31" s="21" t="s">
        <v>25</v>
      </c>
      <c r="B31" s="45">
        <v>1575038.08</v>
      </c>
      <c r="C31" s="3">
        <v>472556.92</v>
      </c>
      <c r="D31" s="3">
        <v>122035.49</v>
      </c>
      <c r="E31" s="6">
        <f aca="true" t="shared" si="16" ref="E31:E36">SUM(B31:D31)</f>
        <v>2169630.49</v>
      </c>
      <c r="F31" s="47">
        <f t="shared" si="12"/>
        <v>0.02977118445378917</v>
      </c>
      <c r="G31" s="45">
        <v>1503707.58</v>
      </c>
      <c r="H31" s="3">
        <v>519807.26</v>
      </c>
      <c r="I31" s="3">
        <v>133463.67</v>
      </c>
      <c r="J31" s="6">
        <f t="shared" si="13"/>
        <v>2156978.5100000002</v>
      </c>
      <c r="K31" s="7">
        <f t="shared" si="14"/>
        <v>0.029155045512393195</v>
      </c>
      <c r="L31" s="50">
        <f aca="true" t="shared" si="17" ref="L31:L37">IF((G31+H31)=0,"0.00",(B31+C31)/(G31+H31)-1)</f>
        <v>0.011900164764791166</v>
      </c>
      <c r="M31" s="51">
        <f aca="true" t="shared" si="18" ref="M31:M37">IF(I31=0,"0.00%",D31/I31-1)</f>
        <v>-0.08562764683452817</v>
      </c>
      <c r="N31" s="52">
        <f t="shared" si="15"/>
        <v>0.005865603176547163</v>
      </c>
      <c r="O31" s="1"/>
    </row>
    <row r="32" spans="1:15" s="33" customFormat="1" ht="15">
      <c r="A32" s="21" t="s">
        <v>26</v>
      </c>
      <c r="B32" s="45">
        <v>92746.74</v>
      </c>
      <c r="C32" s="3">
        <v>120128.98</v>
      </c>
      <c r="D32" s="3">
        <v>18383.58</v>
      </c>
      <c r="E32" s="6">
        <f t="shared" si="16"/>
        <v>231259.3</v>
      </c>
      <c r="F32" s="47">
        <f t="shared" si="12"/>
        <v>0.0031732884049551517</v>
      </c>
      <c r="G32" s="45">
        <v>97183.57</v>
      </c>
      <c r="H32" s="3">
        <v>143095.67</v>
      </c>
      <c r="I32" s="3">
        <v>18203.89</v>
      </c>
      <c r="J32" s="6">
        <f t="shared" si="13"/>
        <v>258483.13</v>
      </c>
      <c r="K32" s="7">
        <f t="shared" si="14"/>
        <v>0.003493816644161117</v>
      </c>
      <c r="L32" s="50">
        <f t="shared" si="17"/>
        <v>-0.11404863774331908</v>
      </c>
      <c r="M32" s="51">
        <f t="shared" si="18"/>
        <v>0.009870967139441245</v>
      </c>
      <c r="N32" s="52">
        <f t="shared" si="15"/>
        <v>-0.1053214962229837</v>
      </c>
      <c r="O32" s="1"/>
    </row>
    <row r="33" spans="1:15" s="33" customFormat="1" ht="15">
      <c r="A33" s="21" t="s">
        <v>27</v>
      </c>
      <c r="B33" s="45">
        <v>7968598.72</v>
      </c>
      <c r="C33" s="3">
        <v>728344.34</v>
      </c>
      <c r="D33" s="3">
        <v>303626.05</v>
      </c>
      <c r="E33" s="6">
        <f t="shared" si="16"/>
        <v>9000569.110000001</v>
      </c>
      <c r="F33" s="47">
        <f t="shared" si="12"/>
        <v>0.12350379679762291</v>
      </c>
      <c r="G33" s="45">
        <v>8474390.98</v>
      </c>
      <c r="H33" s="3">
        <v>721363.49</v>
      </c>
      <c r="I33" s="3">
        <v>246065.5</v>
      </c>
      <c r="J33" s="6">
        <f t="shared" si="13"/>
        <v>9441819.97</v>
      </c>
      <c r="K33" s="7">
        <f t="shared" si="14"/>
        <v>0.12762143418163815</v>
      </c>
      <c r="L33" s="50">
        <f t="shared" si="17"/>
        <v>-0.05424366338045561</v>
      </c>
      <c r="M33" s="51">
        <f t="shared" si="18"/>
        <v>0.23392369104974087</v>
      </c>
      <c r="N33" s="52">
        <f t="shared" si="15"/>
        <v>-0.04673366590360861</v>
      </c>
      <c r="O33" s="1"/>
    </row>
    <row r="34" spans="1:15" s="33" customFormat="1" ht="15">
      <c r="A34" s="21" t="s">
        <v>14</v>
      </c>
      <c r="B34" s="45">
        <v>290005.08</v>
      </c>
      <c r="C34" s="3">
        <v>224373.72</v>
      </c>
      <c r="D34" s="3">
        <v>73818.86</v>
      </c>
      <c r="E34" s="6">
        <f t="shared" si="16"/>
        <v>588197.66</v>
      </c>
      <c r="F34" s="47">
        <f t="shared" si="12"/>
        <v>0.008071116769356963</v>
      </c>
      <c r="G34" s="45">
        <v>298568.64</v>
      </c>
      <c r="H34" s="3">
        <v>258933.83</v>
      </c>
      <c r="I34" s="3">
        <v>77280.52</v>
      </c>
      <c r="J34" s="6">
        <f t="shared" si="13"/>
        <v>634782.99</v>
      </c>
      <c r="K34" s="7">
        <f t="shared" si="14"/>
        <v>0.008580116527884662</v>
      </c>
      <c r="L34" s="50">
        <f t="shared" si="17"/>
        <v>-0.07735153173402076</v>
      </c>
      <c r="M34" s="51">
        <f t="shared" si="18"/>
        <v>-0.0447934356549361</v>
      </c>
      <c r="N34" s="52">
        <f t="shared" si="15"/>
        <v>-0.07338780454718863</v>
      </c>
      <c r="O34" s="1"/>
    </row>
    <row r="35" spans="1:15" s="33" customFormat="1" ht="15">
      <c r="A35" s="21" t="s">
        <v>28</v>
      </c>
      <c r="B35" s="45">
        <v>6719308.02</v>
      </c>
      <c r="C35" s="3">
        <v>4539699.49</v>
      </c>
      <c r="D35" s="14">
        <v>6160792.55</v>
      </c>
      <c r="E35" s="6">
        <f t="shared" si="16"/>
        <v>17419800.06</v>
      </c>
      <c r="F35" s="47">
        <f t="shared" si="12"/>
        <v>0.23903060135110266</v>
      </c>
      <c r="G35" s="45">
        <v>6681828.64</v>
      </c>
      <c r="H35" s="3">
        <v>4821227.93</v>
      </c>
      <c r="I35" s="14">
        <v>6066600.34</v>
      </c>
      <c r="J35" s="6">
        <f t="shared" si="13"/>
        <v>17569656.91</v>
      </c>
      <c r="K35" s="7">
        <f t="shared" si="14"/>
        <v>0.23748226719615464</v>
      </c>
      <c r="L35" s="50">
        <f t="shared" si="17"/>
        <v>-0.02121601841344334</v>
      </c>
      <c r="M35" s="51">
        <f t="shared" si="18"/>
        <v>0.015526358210700808</v>
      </c>
      <c r="N35" s="52">
        <f t="shared" si="15"/>
        <v>-0.00852929859516538</v>
      </c>
      <c r="O35" s="1"/>
    </row>
    <row r="36" spans="1:15" s="33" customFormat="1" ht="15.75" thickBot="1">
      <c r="A36" s="22" t="s">
        <v>9</v>
      </c>
      <c r="B36" s="46">
        <v>227768.61</v>
      </c>
      <c r="C36" s="36">
        <v>42966.38</v>
      </c>
      <c r="D36" s="36">
        <v>37313.64</v>
      </c>
      <c r="E36" s="6">
        <f t="shared" si="16"/>
        <v>308048.63</v>
      </c>
      <c r="F36" s="47">
        <f t="shared" si="12"/>
        <v>0.004226974421099258</v>
      </c>
      <c r="G36" s="46">
        <v>281992.77</v>
      </c>
      <c r="H36" s="36">
        <v>36761.34</v>
      </c>
      <c r="I36" s="36">
        <v>39836.72</v>
      </c>
      <c r="J36" s="6">
        <f t="shared" si="13"/>
        <v>358590.82999999996</v>
      </c>
      <c r="K36" s="7">
        <f t="shared" si="14"/>
        <v>0.004846933764294596</v>
      </c>
      <c r="L36" s="56">
        <f t="shared" si="17"/>
        <v>-0.1506462771570224</v>
      </c>
      <c r="M36" s="57">
        <f t="shared" si="18"/>
        <v>-0.06333553565655003</v>
      </c>
      <c r="N36" s="52">
        <f t="shared" si="15"/>
        <v>-0.1409467163452004</v>
      </c>
      <c r="O36" s="1"/>
    </row>
    <row r="37" spans="1:15" s="33" customFormat="1" ht="16.5" thickBot="1" thickTop="1">
      <c r="A37" s="15" t="s">
        <v>8</v>
      </c>
      <c r="B37" s="16">
        <f>SUM(B23:B36)</f>
        <v>42231403.129999995</v>
      </c>
      <c r="C37" s="16">
        <f>SUM(C23:C36)</f>
        <v>7410501.39</v>
      </c>
      <c r="D37" s="17">
        <f>SUM(D23:D36)</f>
        <v>23234957.110000003</v>
      </c>
      <c r="E37" s="17">
        <f>SUM(E23:E36)</f>
        <v>72876861.63</v>
      </c>
      <c r="F37" s="48">
        <f>IF(E$37=0,"0.00%",E37/E$37)</f>
        <v>1</v>
      </c>
      <c r="G37" s="16">
        <f>SUM(G23:G36)</f>
        <v>42499606.26000001</v>
      </c>
      <c r="H37" s="16">
        <f>SUM(H23:H36)</f>
        <v>7839198.17</v>
      </c>
      <c r="I37" s="17">
        <f>SUM(I23:I36)</f>
        <v>23644222.25</v>
      </c>
      <c r="J37" s="17">
        <f>SUM(J23:J36)</f>
        <v>73983026.68</v>
      </c>
      <c r="K37" s="18">
        <f>IF(J$37=0,"0.00%",J37/J$37)</f>
        <v>1</v>
      </c>
      <c r="L37" s="55">
        <f t="shared" si="17"/>
        <v>-0.013844188750432362</v>
      </c>
      <c r="M37" s="54">
        <f t="shared" si="18"/>
        <v>-0.017309308619783303</v>
      </c>
      <c r="N37" s="48">
        <f>IF(J37=0,"0.00%",E37/J37-1)</f>
        <v>-0.014951605789048417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&amp;C&amp;"Arial,Bold"&amp;14Ontario Land Border Sales Jan - Nov 13-14</oddHeader>
    <oddFooter>&amp;LStatistics and Reference Materials/Ontario Land Border (Nov 13-14)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2014-12-29T18:14:18Z</cp:lastPrinted>
  <dcterms:created xsi:type="dcterms:W3CDTF">2006-01-31T19:56:50Z</dcterms:created>
  <dcterms:modified xsi:type="dcterms:W3CDTF">2014-12-31T16:32:38Z</dcterms:modified>
  <cp:category/>
  <cp:version/>
  <cp:contentType/>
  <cp:contentStatus/>
</cp:coreProperties>
</file>