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500" windowWidth="15192" windowHeight="6756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<sst xmlns="http://schemas.openxmlformats.org/spreadsheetml/2006/main" count="90" uniqueCount="33">
  <si>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</si>
  <si>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</si>
  <si>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</si>
  <si>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</si>
  <si>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</si>
  <si>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</si>
  <si>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</si>
  <si>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</si>
  <si>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</si>
  <si>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</si>
  <si>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</si>
  <si>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</si>
  <si>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</si>
  <si>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</si>
  <si>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</si>
  <si>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</si>
  <si>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</si>
  <si>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Ontario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</si>
  <si>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</si>
  <si>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</si>
  <si>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</si>
  <si>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</si>
  <si>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</si>
  <si>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</si>
  <si>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</si>
  <si>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</si>
  <si>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</si>
  <si>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</si>
  <si>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Tobacco, Cigars, Loose Tobacco</t>
  </si>
  <si>
    <t>July 13</t>
  </si>
  <si>
    <t>Jan - July 13</t>
  </si>
  <si>
    <t>July 14</t>
  </si>
  <si>
    <t>Jan - July 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</si>
</sst>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0" fontId="2" fillId="0" borderId="14" xfId="57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164" fontId="2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10" fontId="1" fillId="33" borderId="23" xfId="57" applyNumberFormat="1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4" xfId="0" applyFont="1" applyBorder="1" applyAlignment="1">
      <alignment/>
    </xf>
    <xf numFmtId="17" fontId="3" fillId="0" borderId="2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164" fontId="2" fillId="0" borderId="3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17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" fontId="3" fillId="0" borderId="31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4" xfId="57" applyNumberFormat="1" applyFont="1" applyBorder="1" applyAlignment="1">
      <alignment horizontal="right"/>
    </xf>
    <xf numFmtId="10" fontId="1" fillId="33" borderId="23" xfId="57" applyNumberFormat="1" applyFont="1" applyFill="1" applyBorder="1" applyAlignment="1">
      <alignment horizontal="right"/>
    </xf>
    <xf numFmtId="10" fontId="2" fillId="0" borderId="0" xfId="0" applyNumberFormat="1" applyFont="1" applyAlignment="1">
      <alignment horizontal="right"/>
    </xf>
    <xf numFmtId="10" fontId="2" fillId="0" borderId="12" xfId="57" applyNumberFormat="1" applyFont="1" applyBorder="1" applyAlignment="1">
      <alignment horizontal="right"/>
    </xf>
    <xf numFmtId="10" fontId="2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1" fillId="33" borderId="22" xfId="57" applyNumberFormat="1" applyFont="1" applyFill="1" applyBorder="1" applyAlignment="1">
      <alignment horizontal="right"/>
    </xf>
    <xf numFmtId="10" fontId="1" fillId="33" borderId="42" xfId="57" applyNumberFormat="1" applyFont="1" applyFill="1" applyBorder="1" applyAlignment="1">
      <alignment horizontal="right"/>
    </xf>
    <xf numFmtId="10" fontId="2" fillId="0" borderId="28" xfId="57" applyNumberFormat="1" applyFont="1" applyBorder="1" applyAlignment="1">
      <alignment horizontal="right"/>
    </xf>
    <xf numFmtId="10" fontId="2" fillId="0" borderId="29" xfId="57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Layout" zoomScaleNormal="75" workbookViewId="0" topLeftCell="E8">
      <selection activeCell="C37" sqref="C37"/>
    </sheetView>
  </sheetViews>
  <sheetFormatPr defaultColWidth="9.140625" defaultRowHeight="12.75"/>
  <cols>
    <col min="1" max="1" width="51.140625" style="23" customWidth="1"/>
    <col min="2" max="2" width="17.57421875" style="33" bestFit="1" customWidth="1"/>
    <col min="3" max="3" width="15.8515625" style="1" bestFit="1" customWidth="1"/>
    <col min="4" max="4" width="17.140625" style="1" bestFit="1" customWidth="1"/>
    <col min="5" max="5" width="15.57421875" style="1" bestFit="1" customWidth="1"/>
    <col min="6" max="6" width="9.28125" style="1" bestFit="1" customWidth="1"/>
    <col min="7" max="7" width="18.00390625" style="1" bestFit="1" customWidth="1"/>
    <col min="8" max="10" width="15.57421875" style="1" bestFit="1" customWidth="1"/>
    <col min="11" max="11" width="9.28125" style="1" bestFit="1" customWidth="1"/>
    <col min="12" max="12" width="11.7109375" style="1" bestFit="1" customWidth="1"/>
    <col min="13" max="13" width="10.57421875" style="1" bestFit="1" customWidth="1"/>
    <col min="14" max="14" width="9.8515625" style="1" customWidth="1"/>
    <col min="15" max="16384" width="9.140625" style="1" customWidth="1"/>
  </cols>
  <sheetData>
    <row r="1" spans="1:14" s="37" customFormat="1" ht="15" thickBot="1" thickTop="1">
      <c r="A1" s="24" t="s">
        <v>17</v>
      </c>
      <c r="B1" s="41"/>
      <c r="C1" s="28"/>
      <c r="D1" s="34" t="s">
        <v>31</v>
      </c>
      <c r="E1" s="29"/>
      <c r="F1" s="30"/>
      <c r="G1" s="31"/>
      <c r="H1" s="29"/>
      <c r="I1" s="34" t="s">
        <v>29</v>
      </c>
      <c r="J1" s="29"/>
      <c r="K1" s="30"/>
      <c r="L1" s="31"/>
      <c r="M1" s="28" t="s">
        <v>12</v>
      </c>
      <c r="N1" s="30"/>
    </row>
    <row r="2" spans="1:14" s="33" customFormat="1" ht="14.25" thickTop="1">
      <c r="A2" s="19" t="s">
        <v>0</v>
      </c>
      <c r="B2" s="42" t="s">
        <v>19</v>
      </c>
      <c r="C2" s="25" t="s">
        <v>18</v>
      </c>
      <c r="D2" s="26" t="s">
        <v>2</v>
      </c>
      <c r="E2" s="26" t="s">
        <v>3</v>
      </c>
      <c r="F2" s="27" t="s">
        <v>10</v>
      </c>
      <c r="G2" s="42" t="s">
        <v>19</v>
      </c>
      <c r="H2" s="25" t="s">
        <v>18</v>
      </c>
      <c r="I2" s="26" t="s">
        <v>2</v>
      </c>
      <c r="J2" s="26" t="s">
        <v>3</v>
      </c>
      <c r="K2" s="27" t="s">
        <v>10</v>
      </c>
      <c r="L2" s="25" t="s">
        <v>1</v>
      </c>
      <c r="M2" s="26" t="s">
        <v>2</v>
      </c>
      <c r="N2" s="27" t="s">
        <v>3</v>
      </c>
    </row>
    <row r="3" spans="1:14" s="33" customFormat="1" ht="14.25" thickBot="1">
      <c r="A3" s="8" t="s">
        <v>4</v>
      </c>
      <c r="B3" s="43" t="s">
        <v>5</v>
      </c>
      <c r="C3" s="9" t="s">
        <v>5</v>
      </c>
      <c r="D3" s="10" t="s">
        <v>6</v>
      </c>
      <c r="E3" s="10"/>
      <c r="F3" s="11" t="s">
        <v>11</v>
      </c>
      <c r="G3" s="43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8" t="s">
        <v>7</v>
      </c>
    </row>
    <row r="4" spans="1:15" s="33" customFormat="1" ht="14.25" thickTop="1">
      <c r="A4" s="20" t="s">
        <v>20</v>
      </c>
      <c r="B4" s="5">
        <v>81495.11</v>
      </c>
      <c r="C4" s="5">
        <v>35459.5</v>
      </c>
      <c r="D4" s="6">
        <v>15520.45</v>
      </c>
      <c r="E4" s="6">
        <f>SUM(B4:D4)</f>
        <v>132475.06</v>
      </c>
      <c r="F4" s="47">
        <f>IF(E$18=0,"0.00%",E4/E$18)</f>
        <v>0.014994925656069497</v>
      </c>
      <c r="G4" s="44">
        <v>78601.59</v>
      </c>
      <c r="H4" s="5">
        <v>45042.56</v>
      </c>
      <c r="I4" s="6">
        <v>12638.66</v>
      </c>
      <c r="J4" s="6">
        <f>SUM(G4:I4)</f>
        <v>136282.81</v>
      </c>
      <c r="K4" s="7">
        <f>IF(J$18=0,"0.00%",J4/J$18)</f>
        <v>0.015760631292554263</v>
      </c>
      <c r="L4" s="50">
        <f>IF((G4+H4)=0,"0.00%",(B4+C4)/(G4+H4)-1)</f>
        <v>-0.05410316622339184</v>
      </c>
      <c r="M4" s="51">
        <f>IF(I4=0,"0.00%",D4/I4-1)</f>
        <v>0.2280138875482054</v>
      </c>
      <c r="N4" s="52">
        <f>IF(J4=0,"0.00%",E4/J4-1)</f>
        <v>-0.02794006081911582</v>
      </c>
      <c r="O4" s="1"/>
    </row>
    <row r="5" spans="1:15" s="33" customFormat="1" ht="13.5">
      <c r="A5" s="21" t="s">
        <v>21</v>
      </c>
      <c r="B5" s="2">
        <v>2649113.55</v>
      </c>
      <c r="C5" s="2">
        <v>0</v>
      </c>
      <c r="D5" s="3">
        <v>1248525.45</v>
      </c>
      <c r="E5" s="6">
        <f aca="true" t="shared" si="0" ref="E5:E17">SUM(B5:D5)</f>
        <v>3897639</v>
      </c>
      <c r="F5" s="47">
        <f aca="true" t="shared" si="1" ref="F5:F17">IF(E$18=0,"0.00%",E5/E$18)</f>
        <v>0.4411759242773474</v>
      </c>
      <c r="G5" s="45">
        <v>2499915.82</v>
      </c>
      <c r="H5" s="2">
        <v>0</v>
      </c>
      <c r="I5" s="3">
        <v>1221198.46</v>
      </c>
      <c r="J5" s="6">
        <f aca="true" t="shared" si="2" ref="J5:J17">SUM(G5:I5)</f>
        <v>3721114.28</v>
      </c>
      <c r="K5" s="7">
        <f aca="true" t="shared" si="3" ref="K5:K17">IF(J$18=0,"0.00%",J5/J$18)</f>
        <v>0.43033387823848457</v>
      </c>
      <c r="L5" s="50">
        <f aca="true" t="shared" si="4" ref="L5:L17">IF((G5+H5)=0,"0.00%",(B5+C5)/(G5+H5)-1)</f>
        <v>0.05968110158205242</v>
      </c>
      <c r="M5" s="51">
        <f aca="true" t="shared" si="5" ref="M5:M17">IF(I5=0,"0.00%",D5/I5-1)</f>
        <v>0.022377190026918292</v>
      </c>
      <c r="N5" s="52">
        <f aca="true" t="shared" si="6" ref="N5:N17">IF(J5=0,"0.00%",E5/J5-1)</f>
        <v>0.04743867205282393</v>
      </c>
      <c r="O5" s="1"/>
    </row>
    <row r="6" spans="1:15" s="33" customFormat="1" ht="13.5">
      <c r="A6" s="21" t="s">
        <v>22</v>
      </c>
      <c r="B6" s="2">
        <v>3196.32</v>
      </c>
      <c r="C6" s="2">
        <v>0</v>
      </c>
      <c r="D6" s="3">
        <v>636030.85</v>
      </c>
      <c r="E6" s="6">
        <f t="shared" si="0"/>
        <v>639227.1699999999</v>
      </c>
      <c r="F6" s="47">
        <f t="shared" si="1"/>
        <v>0.07235447858253241</v>
      </c>
      <c r="G6" s="45">
        <v>42</v>
      </c>
      <c r="H6" s="2">
        <v>0</v>
      </c>
      <c r="I6" s="3">
        <v>633796.37</v>
      </c>
      <c r="J6" s="6">
        <f t="shared" si="2"/>
        <v>633838.37</v>
      </c>
      <c r="K6" s="7">
        <f t="shared" si="3"/>
        <v>0.0733011951297716</v>
      </c>
      <c r="L6" s="50">
        <f t="shared" si="4"/>
        <v>75.10285714285715</v>
      </c>
      <c r="M6" s="51">
        <f t="shared" si="5"/>
        <v>0.0035255487499872284</v>
      </c>
      <c r="N6" s="52">
        <f t="shared" si="6"/>
        <v>0.008501851978446773</v>
      </c>
      <c r="O6" s="1"/>
    </row>
    <row r="7" spans="1:15" s="33" customFormat="1" ht="13.5">
      <c r="A7" s="21" t="s">
        <v>15</v>
      </c>
      <c r="B7" s="2">
        <v>76176.73</v>
      </c>
      <c r="C7" s="2">
        <v>92908.3</v>
      </c>
      <c r="D7" s="3">
        <v>28903.36</v>
      </c>
      <c r="E7" s="6">
        <f t="shared" si="0"/>
        <v>197988.39</v>
      </c>
      <c r="F7" s="47">
        <f t="shared" si="1"/>
        <v>0.022410415883675715</v>
      </c>
      <c r="G7" s="45">
        <v>71970.68</v>
      </c>
      <c r="H7" s="2">
        <v>93642.42</v>
      </c>
      <c r="I7" s="3">
        <v>35014.21</v>
      </c>
      <c r="J7" s="6">
        <f t="shared" si="2"/>
        <v>200627.30999999997</v>
      </c>
      <c r="K7" s="7">
        <f t="shared" si="3"/>
        <v>0.023201848128366186</v>
      </c>
      <c r="L7" s="50">
        <f t="shared" si="4"/>
        <v>0.02096410247740077</v>
      </c>
      <c r="M7" s="51">
        <f t="shared" si="5"/>
        <v>-0.1745248571936936</v>
      </c>
      <c r="N7" s="52">
        <f t="shared" si="6"/>
        <v>-0.013153343879255264</v>
      </c>
      <c r="O7" s="1"/>
    </row>
    <row r="8" spans="1:15" s="33" customFormat="1" ht="13.5">
      <c r="A8" s="21" t="s">
        <v>16</v>
      </c>
      <c r="B8" s="2">
        <v>1354.85</v>
      </c>
      <c r="C8" s="2">
        <v>5272.9</v>
      </c>
      <c r="D8" s="3">
        <v>4042.77</v>
      </c>
      <c r="E8" s="6">
        <f t="shared" si="0"/>
        <v>10670.52</v>
      </c>
      <c r="F8" s="47">
        <f t="shared" si="1"/>
        <v>0.0012078020882693142</v>
      </c>
      <c r="G8" s="45">
        <v>937.74</v>
      </c>
      <c r="H8" s="2">
        <v>7718.49</v>
      </c>
      <c r="I8" s="3">
        <v>4168.68</v>
      </c>
      <c r="J8" s="6">
        <f t="shared" si="2"/>
        <v>12824.91</v>
      </c>
      <c r="K8" s="7">
        <f t="shared" si="3"/>
        <v>0.0014831560772058641</v>
      </c>
      <c r="L8" s="50">
        <f t="shared" si="4"/>
        <v>-0.2343375811409817</v>
      </c>
      <c r="M8" s="51">
        <f t="shared" si="5"/>
        <v>-0.03020380552117219</v>
      </c>
      <c r="N8" s="52">
        <f t="shared" si="6"/>
        <v>-0.16798480457172793</v>
      </c>
      <c r="O8" s="1"/>
    </row>
    <row r="9" spans="1:15" s="33" customFormat="1" ht="13.5">
      <c r="A9" s="21" t="s">
        <v>23</v>
      </c>
      <c r="B9" s="2">
        <v>3962.21</v>
      </c>
      <c r="C9" s="2">
        <v>2181.91</v>
      </c>
      <c r="D9" s="3">
        <v>79.9</v>
      </c>
      <c r="E9" s="6">
        <f t="shared" si="0"/>
        <v>6224.0199999999995</v>
      </c>
      <c r="F9" s="47">
        <f t="shared" si="1"/>
        <v>0.0007045002824070407</v>
      </c>
      <c r="G9" s="45">
        <v>4530.94</v>
      </c>
      <c r="H9" s="2">
        <v>822.97</v>
      </c>
      <c r="I9" s="3">
        <v>19</v>
      </c>
      <c r="J9" s="6">
        <f t="shared" si="2"/>
        <v>5372.91</v>
      </c>
      <c r="K9" s="7">
        <f t="shared" si="3"/>
        <v>0.000621358287799303</v>
      </c>
      <c r="L9" s="50">
        <f t="shared" si="4"/>
        <v>0.14759493529028322</v>
      </c>
      <c r="M9" s="51">
        <f t="shared" si="5"/>
        <v>3.205263157894737</v>
      </c>
      <c r="N9" s="52">
        <f t="shared" si="6"/>
        <v>0.15840764129680185</v>
      </c>
      <c r="O9" s="1"/>
    </row>
    <row r="10" spans="1:15" s="33" customFormat="1" ht="13.5">
      <c r="A10" s="21" t="s">
        <v>13</v>
      </c>
      <c r="B10" s="2">
        <v>319521.12</v>
      </c>
      <c r="C10" s="2">
        <v>40518.73</v>
      </c>
      <c r="D10" s="3">
        <v>223635.2</v>
      </c>
      <c r="E10" s="6">
        <f t="shared" si="0"/>
        <v>583675.05</v>
      </c>
      <c r="F10" s="47">
        <f t="shared" si="1"/>
        <v>0.06606650325014117</v>
      </c>
      <c r="G10" s="45">
        <v>306383.9</v>
      </c>
      <c r="H10" s="2">
        <v>37934.2</v>
      </c>
      <c r="I10" s="3">
        <v>215518.49</v>
      </c>
      <c r="J10" s="6">
        <f t="shared" si="2"/>
        <v>559836.5900000001</v>
      </c>
      <c r="K10" s="7">
        <f t="shared" si="3"/>
        <v>0.06474314756990168</v>
      </c>
      <c r="L10" s="50">
        <f t="shared" si="4"/>
        <v>0.04566053890283417</v>
      </c>
      <c r="M10" s="51">
        <f t="shared" si="5"/>
        <v>0.037661316205398476</v>
      </c>
      <c r="N10" s="52">
        <f t="shared" si="6"/>
        <v>0.04258110388961889</v>
      </c>
      <c r="O10" s="1"/>
    </row>
    <row r="11" spans="1:15" s="33" customFormat="1" ht="13.5">
      <c r="A11" s="21" t="s">
        <v>24</v>
      </c>
      <c r="B11" s="2">
        <v>16032</v>
      </c>
      <c r="C11" s="2">
        <v>4407.74</v>
      </c>
      <c r="D11" s="3">
        <v>24.46</v>
      </c>
      <c r="E11" s="6">
        <f t="shared" si="0"/>
        <v>20464.199999999997</v>
      </c>
      <c r="F11" s="47">
        <f t="shared" si="1"/>
        <v>0.0023163541696900334</v>
      </c>
      <c r="G11" s="45">
        <v>14567.85</v>
      </c>
      <c r="H11" s="2">
        <v>4695.16</v>
      </c>
      <c r="I11" s="3">
        <v>216.61</v>
      </c>
      <c r="J11" s="6">
        <f t="shared" si="2"/>
        <v>19479.620000000003</v>
      </c>
      <c r="K11" s="7">
        <f t="shared" si="3"/>
        <v>0.0022527500609876325</v>
      </c>
      <c r="L11" s="50">
        <f t="shared" si="4"/>
        <v>0.06108754550820428</v>
      </c>
      <c r="M11" s="51">
        <f t="shared" si="5"/>
        <v>-0.8870781589030977</v>
      </c>
      <c r="N11" s="52">
        <f t="shared" si="6"/>
        <v>0.05054410712323931</v>
      </c>
      <c r="O11" s="1"/>
    </row>
    <row r="12" spans="1:15" s="33" customFormat="1" ht="13.5">
      <c r="A12" s="21" t="s">
        <v>25</v>
      </c>
      <c r="B12" s="2">
        <v>204402.85</v>
      </c>
      <c r="C12" s="2">
        <v>61594.82</v>
      </c>
      <c r="D12" s="3">
        <v>12626.33</v>
      </c>
      <c r="E12" s="6">
        <f t="shared" si="0"/>
        <v>278624</v>
      </c>
      <c r="F12" s="47">
        <f t="shared" si="1"/>
        <v>0.031537605387736437</v>
      </c>
      <c r="G12" s="45">
        <v>180746.62</v>
      </c>
      <c r="H12" s="2">
        <v>72169.63</v>
      </c>
      <c r="I12" s="3">
        <v>21211.21</v>
      </c>
      <c r="J12" s="6">
        <f t="shared" si="2"/>
        <v>274127.46</v>
      </c>
      <c r="K12" s="7">
        <f t="shared" si="3"/>
        <v>0.0317018839296344</v>
      </c>
      <c r="L12" s="50">
        <f t="shared" si="4"/>
        <v>0.051722338916538435</v>
      </c>
      <c r="M12" s="51">
        <f t="shared" si="5"/>
        <v>-0.4047331576086418</v>
      </c>
      <c r="N12" s="52">
        <f t="shared" si="6"/>
        <v>0.01640309949247687</v>
      </c>
      <c r="O12" s="1"/>
    </row>
    <row r="13" spans="1:15" s="33" customFormat="1" ht="13.5">
      <c r="A13" s="21" t="s">
        <v>26</v>
      </c>
      <c r="B13" s="2">
        <v>16426.66</v>
      </c>
      <c r="C13" s="2">
        <v>17365</v>
      </c>
      <c r="D13" s="3">
        <v>2249.22</v>
      </c>
      <c r="E13" s="6">
        <f t="shared" si="0"/>
        <v>36040.880000000005</v>
      </c>
      <c r="F13" s="47">
        <f t="shared" si="1"/>
        <v>0.004079487234648711</v>
      </c>
      <c r="G13" s="45">
        <v>18019.25</v>
      </c>
      <c r="H13" s="2">
        <v>20284.39</v>
      </c>
      <c r="I13" s="3">
        <v>2134.21</v>
      </c>
      <c r="J13" s="6">
        <f t="shared" si="2"/>
        <v>40437.85</v>
      </c>
      <c r="K13" s="7">
        <f t="shared" si="3"/>
        <v>0.004676496207508602</v>
      </c>
      <c r="L13" s="50">
        <f t="shared" si="4"/>
        <v>-0.11779507117339227</v>
      </c>
      <c r="M13" s="51">
        <f t="shared" si="5"/>
        <v>0.05388879257430146</v>
      </c>
      <c r="N13" s="52">
        <f t="shared" si="6"/>
        <v>-0.10873402023104572</v>
      </c>
      <c r="O13" s="1"/>
    </row>
    <row r="14" spans="1:15" s="33" customFormat="1" ht="13.5">
      <c r="A14" s="21" t="s">
        <v>27</v>
      </c>
      <c r="B14" s="2">
        <v>963705.01</v>
      </c>
      <c r="C14" s="2">
        <v>76101.08</v>
      </c>
      <c r="D14" s="3">
        <v>37607.41</v>
      </c>
      <c r="E14" s="6">
        <f t="shared" si="0"/>
        <v>1077413.5</v>
      </c>
      <c r="F14" s="47">
        <f t="shared" si="1"/>
        <v>0.12195303276968232</v>
      </c>
      <c r="G14" s="45">
        <v>997756.82</v>
      </c>
      <c r="H14" s="2">
        <v>71463.13</v>
      </c>
      <c r="I14" s="3">
        <v>26960.54</v>
      </c>
      <c r="J14" s="6">
        <f t="shared" si="2"/>
        <v>1096180.49</v>
      </c>
      <c r="K14" s="7">
        <f t="shared" si="3"/>
        <v>0.12676944754060668</v>
      </c>
      <c r="L14" s="50">
        <f t="shared" si="4"/>
        <v>-0.02750964382959742</v>
      </c>
      <c r="M14" s="51">
        <f t="shared" si="5"/>
        <v>0.3949056658360701</v>
      </c>
      <c r="N14" s="52">
        <f t="shared" si="6"/>
        <v>-0.017120346668457853</v>
      </c>
      <c r="O14" s="1"/>
    </row>
    <row r="15" spans="1:15" s="33" customFormat="1" ht="13.5">
      <c r="A15" s="21" t="s">
        <v>14</v>
      </c>
      <c r="B15" s="2">
        <v>50476.97</v>
      </c>
      <c r="C15" s="2">
        <v>38987.62</v>
      </c>
      <c r="D15" s="3">
        <v>12319.39</v>
      </c>
      <c r="E15" s="6">
        <f t="shared" si="0"/>
        <v>101783.98</v>
      </c>
      <c r="F15" s="47">
        <f t="shared" si="1"/>
        <v>0.011520985256235131</v>
      </c>
      <c r="G15" s="45">
        <v>52919.38</v>
      </c>
      <c r="H15" s="2">
        <v>48015.56</v>
      </c>
      <c r="I15" s="3">
        <v>14594.96</v>
      </c>
      <c r="J15" s="6">
        <f t="shared" si="2"/>
        <v>115529.9</v>
      </c>
      <c r="K15" s="7">
        <f t="shared" si="3"/>
        <v>0.01336062968738071</v>
      </c>
      <c r="L15" s="50">
        <f t="shared" si="4"/>
        <v>-0.11364102460456216</v>
      </c>
      <c r="M15" s="51">
        <f t="shared" si="5"/>
        <v>-0.15591478154102512</v>
      </c>
      <c r="N15" s="52">
        <f t="shared" si="6"/>
        <v>-0.11898149310265138</v>
      </c>
      <c r="O15" s="1"/>
    </row>
    <row r="16" spans="1:15" s="33" customFormat="1" ht="13.5">
      <c r="A16" s="21" t="s">
        <v>28</v>
      </c>
      <c r="B16" s="2">
        <v>708991.52</v>
      </c>
      <c r="C16" s="2">
        <v>467970.49</v>
      </c>
      <c r="D16" s="14">
        <v>628164.47</v>
      </c>
      <c r="E16" s="6">
        <f t="shared" si="0"/>
        <v>1805126.48</v>
      </c>
      <c r="F16" s="47">
        <f t="shared" si="1"/>
        <v>0.20432326935652959</v>
      </c>
      <c r="G16" s="45">
        <v>700323.39</v>
      </c>
      <c r="H16" s="2">
        <v>463921.93</v>
      </c>
      <c r="I16" s="14">
        <v>606520.42</v>
      </c>
      <c r="J16" s="6">
        <f t="shared" si="2"/>
        <v>1770765.7400000002</v>
      </c>
      <c r="K16" s="7">
        <f t="shared" si="3"/>
        <v>0.20478287711874307</v>
      </c>
      <c r="L16" s="50">
        <f t="shared" si="4"/>
        <v>0.010922689386460238</v>
      </c>
      <c r="M16" s="51">
        <f t="shared" si="5"/>
        <v>0.035685608078949604</v>
      </c>
      <c r="N16" s="52">
        <f t="shared" si="6"/>
        <v>0.01940445267480717</v>
      </c>
      <c r="O16" s="1"/>
    </row>
    <row r="17" spans="1:15" s="33" customFormat="1" ht="14.25" thickBot="1">
      <c r="A17" s="22" t="s">
        <v>9</v>
      </c>
      <c r="B17" s="2">
        <v>36665.44</v>
      </c>
      <c r="C17" s="2">
        <v>6658.88</v>
      </c>
      <c r="D17" s="36">
        <v>3982.77</v>
      </c>
      <c r="E17" s="6">
        <f t="shared" si="0"/>
        <v>47307.09</v>
      </c>
      <c r="F17" s="47">
        <f t="shared" si="1"/>
        <v>0.005354715805035217</v>
      </c>
      <c r="G17" s="46">
        <v>49908.48</v>
      </c>
      <c r="H17" s="2">
        <v>7024.58</v>
      </c>
      <c r="I17" s="36">
        <v>3688.75</v>
      </c>
      <c r="J17" s="6">
        <f t="shared" si="2"/>
        <v>60621.810000000005</v>
      </c>
      <c r="K17" s="7">
        <f t="shared" si="3"/>
        <v>0.007010700731055363</v>
      </c>
      <c r="L17" s="50">
        <f t="shared" si="4"/>
        <v>-0.2390305386712045</v>
      </c>
      <c r="M17" s="51">
        <f t="shared" si="5"/>
        <v>0.07970721789224</v>
      </c>
      <c r="N17" s="52">
        <f t="shared" si="6"/>
        <v>-0.21963580434170482</v>
      </c>
      <c r="O17" s="1"/>
    </row>
    <row r="18" spans="1:15" s="33" customFormat="1" ht="15" thickBot="1" thickTop="1">
      <c r="A18" s="15" t="s">
        <v>8</v>
      </c>
      <c r="B18" s="16">
        <f>SUM(B4:B17)</f>
        <v>5131520.340000001</v>
      </c>
      <c r="C18" s="16">
        <f>SUM(C4:C17)</f>
        <v>849426.9700000001</v>
      </c>
      <c r="D18" s="17">
        <f>SUM(D4:D17)</f>
        <v>2853712.0300000007</v>
      </c>
      <c r="E18" s="17">
        <f>SUM(E4:E17)</f>
        <v>8834659.34</v>
      </c>
      <c r="F18" s="48">
        <f>IF(E$18=0,"0.00%",E18/E$18)</f>
        <v>1</v>
      </c>
      <c r="G18" s="16">
        <f>SUM(G4:G17)</f>
        <v>4976624.46</v>
      </c>
      <c r="H18" s="16">
        <f>SUM(H4:H17)</f>
        <v>872735.0199999999</v>
      </c>
      <c r="I18" s="17">
        <f>SUM(I4:I17)</f>
        <v>2797680.5699999994</v>
      </c>
      <c r="J18" s="17">
        <f>SUM(J4:J17)</f>
        <v>8647040.05</v>
      </c>
      <c r="K18" s="18">
        <f>IF(J$18=0,"0.00%",J18/J$18)</f>
        <v>1</v>
      </c>
      <c r="L18" s="53">
        <f>IF(H18=0,"0.00%",(B18+C18)/(G18+H18)-1)</f>
        <v>0.022496109266309183</v>
      </c>
      <c r="M18" s="54">
        <f>IF(I18=0,"0.00%",D18/I18-1)</f>
        <v>0.02002782612169396</v>
      </c>
      <c r="N18" s="48">
        <f>IF(J18=0,"0.00%",E18/J18-1)</f>
        <v>0.021697516018790663</v>
      </c>
      <c r="O18" s="35"/>
    </row>
    <row r="19" spans="1:15" s="33" customFormat="1" ht="15" thickBot="1" thickTop="1">
      <c r="A19" s="32"/>
      <c r="B19" s="32"/>
      <c r="C19" s="32"/>
      <c r="D19" s="1"/>
      <c r="E19" s="1"/>
      <c r="F19" s="49"/>
      <c r="G19" s="4"/>
      <c r="H19" s="1"/>
      <c r="I19" s="1"/>
      <c r="J19" s="1"/>
      <c r="K19" s="1"/>
      <c r="L19" s="1"/>
      <c r="M19" s="1"/>
      <c r="N19" s="1"/>
      <c r="O19" s="1"/>
    </row>
    <row r="20" spans="1:15" s="33" customFormat="1" ht="15" thickBot="1" thickTop="1">
      <c r="A20" s="24" t="s">
        <v>17</v>
      </c>
      <c r="B20" s="41"/>
      <c r="C20" s="28"/>
      <c r="D20" s="39" t="s">
        <v>32</v>
      </c>
      <c r="E20" s="29"/>
      <c r="F20" s="30"/>
      <c r="G20" s="31"/>
      <c r="H20" s="29"/>
      <c r="I20" s="40" t="s">
        <v>30</v>
      </c>
      <c r="J20" s="29"/>
      <c r="K20" s="30"/>
      <c r="L20" s="31"/>
      <c r="M20" s="28" t="s">
        <v>12</v>
      </c>
      <c r="N20" s="30"/>
      <c r="O20" s="1"/>
    </row>
    <row r="21" spans="1:15" s="33" customFormat="1" ht="14.25" thickTop="1">
      <c r="A21" s="19" t="s">
        <v>0</v>
      </c>
      <c r="B21" s="42" t="s">
        <v>19</v>
      </c>
      <c r="C21" s="25" t="s">
        <v>18</v>
      </c>
      <c r="D21" s="26" t="s">
        <v>2</v>
      </c>
      <c r="E21" s="26" t="s">
        <v>3</v>
      </c>
      <c r="F21" s="27" t="s">
        <v>10</v>
      </c>
      <c r="G21" s="42" t="s">
        <v>19</v>
      </c>
      <c r="H21" s="25" t="s">
        <v>18</v>
      </c>
      <c r="I21" s="26" t="s">
        <v>2</v>
      </c>
      <c r="J21" s="26" t="s">
        <v>3</v>
      </c>
      <c r="K21" s="27" t="s">
        <v>10</v>
      </c>
      <c r="L21" s="25" t="s">
        <v>1</v>
      </c>
      <c r="M21" s="26" t="s">
        <v>2</v>
      </c>
      <c r="N21" s="27" t="s">
        <v>3</v>
      </c>
      <c r="O21" s="1"/>
    </row>
    <row r="22" spans="1:15" s="33" customFormat="1" ht="14.25" thickBot="1">
      <c r="A22" s="8" t="s">
        <v>4</v>
      </c>
      <c r="B22" s="43" t="s">
        <v>5</v>
      </c>
      <c r="C22" s="9" t="s">
        <v>5</v>
      </c>
      <c r="D22" s="10" t="s">
        <v>6</v>
      </c>
      <c r="E22" s="10"/>
      <c r="F22" s="11" t="s">
        <v>11</v>
      </c>
      <c r="G22" s="43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8" t="s">
        <v>7</v>
      </c>
      <c r="O22" s="1"/>
    </row>
    <row r="23" spans="1:15" s="33" customFormat="1" ht="14.25" thickTop="1">
      <c r="A23" s="20" t="s">
        <v>20</v>
      </c>
      <c r="B23" s="44">
        <v>375542.06</v>
      </c>
      <c r="C23" s="5">
        <v>168218.24</v>
      </c>
      <c r="D23" s="6">
        <v>63674.1</v>
      </c>
      <c r="E23" s="6">
        <f>SUM(B23:D23)</f>
        <v>607434.4</v>
      </c>
      <c r="F23" s="47">
        <f>IF(E$37=0,"0.00%",E23/E$37)</f>
        <v>0.014911456774121276</v>
      </c>
      <c r="G23" s="44">
        <v>364361.89</v>
      </c>
      <c r="H23" s="5">
        <v>169420.4</v>
      </c>
      <c r="I23" s="6">
        <v>54308.52</v>
      </c>
      <c r="J23" s="6">
        <f>SUM(G23:I23)</f>
        <v>588090.81</v>
      </c>
      <c r="K23" s="7">
        <f>IF(J$37=0,"0.00%",J23/J$37)</f>
        <v>0.01423188592622261</v>
      </c>
      <c r="L23" s="50">
        <f>IF((G23+H23)=0,"0.00",(B23+C23)/(G23+H23)-1)</f>
        <v>0.018693033071591758</v>
      </c>
      <c r="M23" s="51">
        <f>IF(I23=0,"0.00%",D23/I23-1)</f>
        <v>0.17245139436685086</v>
      </c>
      <c r="N23" s="52">
        <f>IF(J23=0,"0.00%",E23/J23-1)</f>
        <v>0.03289218207643807</v>
      </c>
      <c r="O23" s="1"/>
    </row>
    <row r="24" spans="1:15" s="33" customFormat="1" ht="13.5">
      <c r="A24" s="21" t="s">
        <v>21</v>
      </c>
      <c r="B24" s="45">
        <v>11950812.88</v>
      </c>
      <c r="C24" s="2">
        <v>0</v>
      </c>
      <c r="D24" s="3">
        <v>5473213.07</v>
      </c>
      <c r="E24" s="6">
        <f aca="true" t="shared" si="7" ref="E24:E36">SUM(B24:D24)</f>
        <v>17424025.950000003</v>
      </c>
      <c r="F24" s="47">
        <f aca="true" t="shared" si="8" ref="F24:F36">IF(E$37=0,"0.00%",E24/E$37)</f>
        <v>0.42772949603215166</v>
      </c>
      <c r="G24" s="45">
        <v>11897607.64</v>
      </c>
      <c r="H24" s="2">
        <v>0</v>
      </c>
      <c r="I24" s="3">
        <v>5645171.5</v>
      </c>
      <c r="J24" s="6">
        <f aca="true" t="shared" si="9" ref="J24:J36">SUM(G24:I24)</f>
        <v>17542779.14</v>
      </c>
      <c r="K24" s="7">
        <f aca="true" t="shared" si="10" ref="K24:K36">IF(J$37=0,"0.00%",J24/J$37)</f>
        <v>0.4245378899041078</v>
      </c>
      <c r="L24" s="50">
        <f aca="true" t="shared" si="11" ref="L24:L37">IF((G24+H24)=0,"0.00",(B24+C24)/(G24+H24)-1)</f>
        <v>0.004471927601740866</v>
      </c>
      <c r="M24" s="51">
        <f aca="true" t="shared" si="12" ref="M24:M37">IF(I24=0,"0.00%",D24/I24-1)</f>
        <v>-0.03046115250882986</v>
      </c>
      <c r="N24" s="52">
        <f aca="true" t="shared" si="13" ref="N24:N36">IF(J24=0,"0.00%",E24/J24-1)</f>
        <v>-0.006769348747555304</v>
      </c>
      <c r="O24" s="1"/>
    </row>
    <row r="25" spans="1:15" s="33" customFormat="1" ht="13.5">
      <c r="A25" s="21" t="s">
        <v>22</v>
      </c>
      <c r="B25" s="45">
        <v>12209.29</v>
      </c>
      <c r="C25" s="2">
        <v>0</v>
      </c>
      <c r="D25" s="3">
        <v>2732179.86</v>
      </c>
      <c r="E25" s="6">
        <f t="shared" si="7"/>
        <v>2744389.15</v>
      </c>
      <c r="F25" s="47">
        <f t="shared" si="8"/>
        <v>0.06736997473569561</v>
      </c>
      <c r="G25" s="45">
        <v>2637.78</v>
      </c>
      <c r="H25" s="2">
        <v>0</v>
      </c>
      <c r="I25" s="3">
        <v>2853475.5</v>
      </c>
      <c r="J25" s="6">
        <f t="shared" si="9"/>
        <v>2856113.28</v>
      </c>
      <c r="K25" s="7">
        <f t="shared" si="10"/>
        <v>0.06911837033013574</v>
      </c>
      <c r="L25" s="50">
        <f t="shared" si="11"/>
        <v>3.628623312027538</v>
      </c>
      <c r="M25" s="51">
        <f t="shared" si="12"/>
        <v>-0.042508036252633</v>
      </c>
      <c r="N25" s="52">
        <f t="shared" si="13"/>
        <v>-0.039117541584344995</v>
      </c>
      <c r="O25" s="1"/>
    </row>
    <row r="26" spans="1:15" s="33" customFormat="1" ht="13.5">
      <c r="A26" s="21" t="s">
        <v>15</v>
      </c>
      <c r="B26" s="45">
        <v>258385.15</v>
      </c>
      <c r="C26" s="3">
        <v>314242.53</v>
      </c>
      <c r="D26" s="3">
        <v>88380.64</v>
      </c>
      <c r="E26" s="6">
        <f t="shared" si="7"/>
        <v>661008.3200000001</v>
      </c>
      <c r="F26" s="47">
        <f t="shared" si="8"/>
        <v>0.016226603220058866</v>
      </c>
      <c r="G26" s="45">
        <v>239740.21</v>
      </c>
      <c r="H26" s="2">
        <v>288798.57</v>
      </c>
      <c r="I26" s="3">
        <v>109784.9</v>
      </c>
      <c r="J26" s="6">
        <f t="shared" si="9"/>
        <v>638323.68</v>
      </c>
      <c r="K26" s="7">
        <f t="shared" si="10"/>
        <v>0.01544752892460031</v>
      </c>
      <c r="L26" s="50">
        <f t="shared" si="11"/>
        <v>0.08341658487197479</v>
      </c>
      <c r="M26" s="51">
        <f t="shared" si="12"/>
        <v>-0.19496542785027815</v>
      </c>
      <c r="N26" s="52">
        <f t="shared" si="13"/>
        <v>0.03553783246769093</v>
      </c>
      <c r="O26" s="1"/>
    </row>
    <row r="27" spans="1:15" s="33" customFormat="1" ht="13.5">
      <c r="A27" s="21" t="s">
        <v>16</v>
      </c>
      <c r="B27" s="45">
        <v>3721.4</v>
      </c>
      <c r="C27" s="3">
        <v>18867</v>
      </c>
      <c r="D27" s="3">
        <v>10949.33</v>
      </c>
      <c r="E27" s="6">
        <f t="shared" si="7"/>
        <v>33537.73</v>
      </c>
      <c r="F27" s="47">
        <f t="shared" si="8"/>
        <v>0.0008232928711267429</v>
      </c>
      <c r="G27" s="45">
        <v>2646.42</v>
      </c>
      <c r="H27" s="2">
        <v>31062.66</v>
      </c>
      <c r="I27" s="3">
        <v>16771.22</v>
      </c>
      <c r="J27" s="6">
        <f t="shared" si="9"/>
        <v>50480.3</v>
      </c>
      <c r="K27" s="7">
        <f t="shared" si="10"/>
        <v>0.001221630841538733</v>
      </c>
      <c r="L27" s="50">
        <f t="shared" si="11"/>
        <v>-0.3299016170123895</v>
      </c>
      <c r="M27" s="51">
        <f t="shared" si="12"/>
        <v>-0.3471357480254865</v>
      </c>
      <c r="N27" s="52">
        <f t="shared" si="13"/>
        <v>-0.33562736354577927</v>
      </c>
      <c r="O27" s="1"/>
    </row>
    <row r="28" spans="1:15" s="33" customFormat="1" ht="13.5">
      <c r="A28" s="21" t="s">
        <v>23</v>
      </c>
      <c r="B28" s="45">
        <v>12174.26</v>
      </c>
      <c r="C28" s="3">
        <v>10785.61</v>
      </c>
      <c r="D28" s="3">
        <v>279.75</v>
      </c>
      <c r="E28" s="6">
        <f t="shared" si="7"/>
        <v>23239.620000000003</v>
      </c>
      <c r="F28" s="47">
        <f t="shared" si="8"/>
        <v>0.0005704922030708243</v>
      </c>
      <c r="G28" s="45">
        <v>15754.55</v>
      </c>
      <c r="H28" s="2">
        <v>3127.7</v>
      </c>
      <c r="I28" s="3">
        <v>196.78</v>
      </c>
      <c r="J28" s="6">
        <f t="shared" si="9"/>
        <v>19079.03</v>
      </c>
      <c r="K28" s="7">
        <f t="shared" si="10"/>
        <v>0.00046171539144265647</v>
      </c>
      <c r="L28" s="50">
        <f t="shared" si="11"/>
        <v>0.21594990003839598</v>
      </c>
      <c r="M28" s="51">
        <f t="shared" si="12"/>
        <v>0.4216383778839312</v>
      </c>
      <c r="N28" s="52">
        <f t="shared" si="13"/>
        <v>0.21807135897370067</v>
      </c>
      <c r="O28" s="1"/>
    </row>
    <row r="29" spans="1:15" s="33" customFormat="1" ht="13.5">
      <c r="A29" s="21" t="s">
        <v>13</v>
      </c>
      <c r="B29" s="45">
        <v>1273335.46</v>
      </c>
      <c r="C29" s="3">
        <v>181891.64</v>
      </c>
      <c r="D29" s="3">
        <v>764405.18</v>
      </c>
      <c r="E29" s="6">
        <f t="shared" si="7"/>
        <v>2219632.2800000003</v>
      </c>
      <c r="F29" s="47">
        <f t="shared" si="8"/>
        <v>0.05448810735392045</v>
      </c>
      <c r="G29" s="45">
        <v>1231985.05</v>
      </c>
      <c r="H29" s="2">
        <v>180024.3</v>
      </c>
      <c r="I29" s="3">
        <v>760195.3</v>
      </c>
      <c r="J29" s="6">
        <f t="shared" si="9"/>
        <v>2172204.6500000004</v>
      </c>
      <c r="K29" s="7">
        <f t="shared" si="10"/>
        <v>0.05256767876921986</v>
      </c>
      <c r="L29" s="50">
        <f t="shared" si="11"/>
        <v>0.030607268995775483</v>
      </c>
      <c r="M29" s="51">
        <f t="shared" si="12"/>
        <v>0.005537892696784619</v>
      </c>
      <c r="N29" s="52">
        <f t="shared" si="13"/>
        <v>0.02183386818548616</v>
      </c>
      <c r="O29" s="1"/>
    </row>
    <row r="30" spans="1:15" s="33" customFormat="1" ht="13.5">
      <c r="A30" s="21" t="s">
        <v>24</v>
      </c>
      <c r="B30" s="45">
        <v>81207.34</v>
      </c>
      <c r="C30" s="3">
        <v>17782.33</v>
      </c>
      <c r="D30" s="3">
        <v>685.68</v>
      </c>
      <c r="E30" s="6">
        <f t="shared" si="7"/>
        <v>99675.34999999999</v>
      </c>
      <c r="F30" s="47">
        <f t="shared" si="8"/>
        <v>0.0024468562744724516</v>
      </c>
      <c r="G30" s="45">
        <v>76059.7</v>
      </c>
      <c r="H30" s="2">
        <v>17059.83</v>
      </c>
      <c r="I30" s="3">
        <v>1556.63</v>
      </c>
      <c r="J30" s="6">
        <f t="shared" si="9"/>
        <v>94676.16</v>
      </c>
      <c r="K30" s="7">
        <f t="shared" si="10"/>
        <v>0.0022911772912295636</v>
      </c>
      <c r="L30" s="50">
        <f t="shared" si="11"/>
        <v>0.06303876318963386</v>
      </c>
      <c r="M30" s="51">
        <f t="shared" si="12"/>
        <v>-0.5595099670441916</v>
      </c>
      <c r="N30" s="52">
        <f t="shared" si="13"/>
        <v>0.052803049891334775</v>
      </c>
      <c r="O30" s="1"/>
    </row>
    <row r="31" spans="1:15" s="33" customFormat="1" ht="13.5">
      <c r="A31" s="21" t="s">
        <v>25</v>
      </c>
      <c r="B31" s="45">
        <v>882096.94</v>
      </c>
      <c r="C31" s="3">
        <v>266387.48</v>
      </c>
      <c r="D31" s="3">
        <v>55037.1</v>
      </c>
      <c r="E31" s="6">
        <f t="shared" si="7"/>
        <v>1203521.52</v>
      </c>
      <c r="F31" s="47">
        <f t="shared" si="8"/>
        <v>0.029544357583641517</v>
      </c>
      <c r="G31" s="45">
        <v>833280.95</v>
      </c>
      <c r="H31" s="2">
        <v>306521.97</v>
      </c>
      <c r="I31" s="3">
        <v>76326.6</v>
      </c>
      <c r="J31" s="6">
        <f t="shared" si="9"/>
        <v>1216129.52</v>
      </c>
      <c r="K31" s="7">
        <f t="shared" si="10"/>
        <v>0.029430517032143142</v>
      </c>
      <c r="L31" s="50">
        <f t="shared" si="11"/>
        <v>0.00761666762531199</v>
      </c>
      <c r="M31" s="51">
        <f t="shared" si="12"/>
        <v>-0.2789263507086652</v>
      </c>
      <c r="N31" s="52">
        <f t="shared" si="13"/>
        <v>-0.010367316796980663</v>
      </c>
      <c r="O31" s="1"/>
    </row>
    <row r="32" spans="1:15" s="33" customFormat="1" ht="13.5">
      <c r="A32" s="21" t="s">
        <v>26</v>
      </c>
      <c r="B32" s="45">
        <v>47529.12</v>
      </c>
      <c r="C32" s="3">
        <v>64188.34</v>
      </c>
      <c r="D32" s="3">
        <v>10197</v>
      </c>
      <c r="E32" s="6">
        <f t="shared" si="7"/>
        <v>121914.45999999999</v>
      </c>
      <c r="F32" s="47">
        <f t="shared" si="8"/>
        <v>0.0029927876992648706</v>
      </c>
      <c r="G32" s="45">
        <v>47016.08</v>
      </c>
      <c r="H32" s="2">
        <v>79680.7</v>
      </c>
      <c r="I32" s="3">
        <v>10118.3</v>
      </c>
      <c r="J32" s="6">
        <f t="shared" si="9"/>
        <v>136815.08</v>
      </c>
      <c r="K32" s="7">
        <f t="shared" si="10"/>
        <v>0.0033109454839925488</v>
      </c>
      <c r="L32" s="50">
        <f t="shared" si="11"/>
        <v>-0.11822968192246086</v>
      </c>
      <c r="M32" s="51">
        <f t="shared" si="12"/>
        <v>0.0077779864206437566</v>
      </c>
      <c r="N32" s="52">
        <f t="shared" si="13"/>
        <v>-0.10891065517046805</v>
      </c>
      <c r="O32" s="1"/>
    </row>
    <row r="33" spans="1:15" s="33" customFormat="1" ht="13.5">
      <c r="A33" s="21" t="s">
        <v>27</v>
      </c>
      <c r="B33" s="45">
        <v>4323886.77</v>
      </c>
      <c r="C33" s="3">
        <v>419694.05</v>
      </c>
      <c r="D33" s="3">
        <v>149219.8</v>
      </c>
      <c r="E33" s="6">
        <f t="shared" si="7"/>
        <v>4892800.619999999</v>
      </c>
      <c r="F33" s="47">
        <f t="shared" si="8"/>
        <v>0.12010973522329944</v>
      </c>
      <c r="G33" s="45">
        <v>4453011.65</v>
      </c>
      <c r="H33" s="2">
        <v>424499.87</v>
      </c>
      <c r="I33" s="3">
        <v>103559.35</v>
      </c>
      <c r="J33" s="6">
        <f t="shared" si="9"/>
        <v>4981070.87</v>
      </c>
      <c r="K33" s="7">
        <f t="shared" si="10"/>
        <v>0.12054266315141093</v>
      </c>
      <c r="L33" s="50">
        <f t="shared" si="11"/>
        <v>-0.027458817770255384</v>
      </c>
      <c r="M33" s="51">
        <f t="shared" si="12"/>
        <v>0.4409109365788795</v>
      </c>
      <c r="N33" s="52">
        <f t="shared" si="13"/>
        <v>-0.01772113914934137</v>
      </c>
      <c r="O33" s="1"/>
    </row>
    <row r="34" spans="1:15" s="33" customFormat="1" ht="13.5">
      <c r="A34" s="21" t="s">
        <v>14</v>
      </c>
      <c r="B34" s="45">
        <v>151002.96</v>
      </c>
      <c r="C34" s="3">
        <v>119779.99</v>
      </c>
      <c r="D34" s="3">
        <v>38619.89</v>
      </c>
      <c r="E34" s="6">
        <f t="shared" si="7"/>
        <v>309402.84</v>
      </c>
      <c r="F34" s="47">
        <f t="shared" si="8"/>
        <v>0.007595300948465154</v>
      </c>
      <c r="G34" s="45">
        <v>155718.49</v>
      </c>
      <c r="H34" s="2">
        <v>145920.61</v>
      </c>
      <c r="I34" s="3">
        <v>47387.95</v>
      </c>
      <c r="J34" s="6">
        <f t="shared" si="9"/>
        <v>349027.05</v>
      </c>
      <c r="K34" s="7">
        <f t="shared" si="10"/>
        <v>0.008446507029698347</v>
      </c>
      <c r="L34" s="50">
        <f t="shared" si="11"/>
        <v>-0.10229492794534911</v>
      </c>
      <c r="M34" s="51">
        <f t="shared" si="12"/>
        <v>-0.18502720628345393</v>
      </c>
      <c r="N34" s="52">
        <f t="shared" si="13"/>
        <v>-0.1135276191343908</v>
      </c>
      <c r="O34" s="1"/>
    </row>
    <row r="35" spans="1:15" s="33" customFormat="1" ht="13.5">
      <c r="A35" s="21" t="s">
        <v>28</v>
      </c>
      <c r="B35" s="45">
        <v>4004734.86</v>
      </c>
      <c r="C35" s="3">
        <v>2607320.25</v>
      </c>
      <c r="D35" s="14">
        <v>3620064.37</v>
      </c>
      <c r="E35" s="6">
        <f t="shared" si="7"/>
        <v>10232119.48</v>
      </c>
      <c r="F35" s="47">
        <f t="shared" si="8"/>
        <v>0.2511807157014227</v>
      </c>
      <c r="G35" s="45">
        <v>3969313.68</v>
      </c>
      <c r="H35" s="2">
        <v>2873638.8</v>
      </c>
      <c r="I35" s="14">
        <v>3643351.73</v>
      </c>
      <c r="J35" s="6">
        <f t="shared" si="9"/>
        <v>10486304.21</v>
      </c>
      <c r="K35" s="7">
        <f t="shared" si="10"/>
        <v>0.2537701367997706</v>
      </c>
      <c r="L35" s="50">
        <f t="shared" si="11"/>
        <v>-0.03374236057825164</v>
      </c>
      <c r="M35" s="51">
        <f t="shared" si="12"/>
        <v>-0.006391740827065284</v>
      </c>
      <c r="N35" s="52">
        <f t="shared" si="13"/>
        <v>-0.02423968682480182</v>
      </c>
      <c r="O35" s="1"/>
    </row>
    <row r="36" spans="1:15" s="33" customFormat="1" ht="14.25" thickBot="1">
      <c r="A36" s="22" t="s">
        <v>9</v>
      </c>
      <c r="B36" s="46">
        <v>124147.62</v>
      </c>
      <c r="C36" s="36">
        <v>21560.67</v>
      </c>
      <c r="D36" s="36">
        <v>17676.96</v>
      </c>
      <c r="E36" s="6">
        <f t="shared" si="7"/>
        <v>163385.24999999997</v>
      </c>
      <c r="F36" s="47">
        <f t="shared" si="8"/>
        <v>0.0040108233792883604</v>
      </c>
      <c r="G36" s="46">
        <v>148536.62</v>
      </c>
      <c r="H36" s="2">
        <v>23326.58</v>
      </c>
      <c r="I36" s="36">
        <v>19100.62</v>
      </c>
      <c r="J36" s="6">
        <f t="shared" si="9"/>
        <v>190963.82</v>
      </c>
      <c r="K36" s="7">
        <f t="shared" si="10"/>
        <v>0.004621353124487199</v>
      </c>
      <c r="L36" s="56">
        <f t="shared" si="11"/>
        <v>-0.1521844699737933</v>
      </c>
      <c r="M36" s="57">
        <f t="shared" si="12"/>
        <v>-0.07453475332214343</v>
      </c>
      <c r="N36" s="52">
        <f t="shared" si="13"/>
        <v>-0.14441777505288722</v>
      </c>
      <c r="O36" s="1"/>
    </row>
    <row r="37" spans="1:15" s="33" customFormat="1" ht="15" thickBot="1" thickTop="1">
      <c r="A37" s="15" t="s">
        <v>8</v>
      </c>
      <c r="B37" s="16">
        <f>SUM(B23:B36)</f>
        <v>23500786.11</v>
      </c>
      <c r="C37" s="16">
        <f>SUM(C23:C36)</f>
        <v>4210718.13</v>
      </c>
      <c r="D37" s="17">
        <f>SUM(D23:D36)</f>
        <v>13024582.73</v>
      </c>
      <c r="E37" s="17">
        <f>SUM(E23:E36)</f>
        <v>40736086.970000006</v>
      </c>
      <c r="F37" s="48">
        <f>IF(E$37=0,"0.00%",E37/E$37)</f>
        <v>1</v>
      </c>
      <c r="G37" s="16">
        <f>SUM(G23:G36)</f>
        <v>23437670.71</v>
      </c>
      <c r="H37" s="16">
        <f>SUM(H23:H36)</f>
        <v>4543081.99</v>
      </c>
      <c r="I37" s="17">
        <f>SUM(I23:I36)</f>
        <v>13341304.9</v>
      </c>
      <c r="J37" s="17">
        <f>SUM(J23:J36)</f>
        <v>41322057.6</v>
      </c>
      <c r="K37" s="18">
        <f>IF(J$37=0,"0.00%",J37/J$37)</f>
        <v>1</v>
      </c>
      <c r="L37" s="55">
        <f t="shared" si="11"/>
        <v>-0.00962263105952843</v>
      </c>
      <c r="M37" s="54">
        <f t="shared" si="12"/>
        <v>-0.02373996939384837</v>
      </c>
      <c r="N37" s="48">
        <f>IF(J37=0,"0.00%",E37/J37-1)</f>
        <v>-0.014180577251796778</v>
      </c>
      <c r="O37" s="35"/>
    </row>
    <row r="38" spans="3:15" s="33" customFormat="1" ht="14.25" thickTop="1">
      <c r="C38" s="1"/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</row>
    <row r="39" spans="3:15" s="33" customFormat="1" ht="13.5">
      <c r="C39" s="1"/>
      <c r="D39" s="1"/>
      <c r="E39" s="1"/>
      <c r="F39" s="1"/>
      <c r="G39" s="1"/>
      <c r="H39" s="1"/>
      <c r="I39" s="1"/>
      <c r="K39" s="1"/>
      <c r="L39" s="1"/>
      <c r="M39" s="1"/>
      <c r="N39" s="1"/>
      <c r="O39" s="1"/>
    </row>
    <row r="40" ht="13.5">
      <c r="A40" s="33"/>
    </row>
    <row r="41" ht="13.5">
      <c r="A41" s="33"/>
    </row>
    <row r="42" ht="13.5">
      <c r="A42" s="33"/>
    </row>
    <row r="43" ht="13.5">
      <c r="A43" s="33"/>
    </row>
    <row r="44" ht="13.5">
      <c r="A44" s="33"/>
    </row>
    <row r="45" ht="13.5">
      <c r="A45" s="33"/>
    </row>
    <row r="46" ht="13.5">
      <c r="A46" s="33"/>
    </row>
    <row r="47" ht="13.5">
      <c r="A47" s="33"/>
    </row>
    <row r="48" ht="13.5">
      <c r="A48" s="33"/>
    </row>
    <row r="49" ht="13.5">
      <c r="A49" s="33"/>
    </row>
    <row r="50" ht="13.5">
      <c r="A50" s="33"/>
    </row>
    <row r="51" ht="13.5">
      <c r="A51" s="33"/>
    </row>
    <row r="52" ht="13.5">
      <c r="A52" s="33"/>
    </row>
    <row r="53" ht="13.5">
      <c r="A53" s="33"/>
    </row>
    <row r="54" ht="13.5">
      <c r="A54" s="33"/>
    </row>
    <row r="55" ht="13.5">
      <c r="A55" s="33"/>
    </row>
    <row r="56" ht="13.5">
      <c r="A56" s="33"/>
    </row>
    <row r="57" ht="13.5">
      <c r="A57" s="33"/>
    </row>
    <row r="58" ht="13.5">
      <c r="A58" s="33"/>
    </row>
    <row r="59" ht="13.5">
      <c r="A59" s="3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5" scale="67" r:id="rId1"/>
  <headerFooter alignWithMargins="0">
    <oddHeader>&amp;C&amp;"Arial,Bold"&amp;14Ontario Land Border Sales Jan - July 13-14</oddHeader>
    <oddFooter>&amp;LStatistics and Reference Materials/Ontario Land Border (July 13-14)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Giles, Joanne</cp:lastModifiedBy>
  <cp:lastPrinted>2014-08-28T15:27:45Z</cp:lastPrinted>
  <dcterms:created xsi:type="dcterms:W3CDTF">2006-01-31T19:56:50Z</dcterms:created>
  <dcterms:modified xsi:type="dcterms:W3CDTF">2014-08-28T15:27:47Z</dcterms:modified>
  <cp:category/>
  <cp:version/>
  <cp:contentType/>
  <cp:contentStatus/>
</cp:coreProperties>
</file>