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506" windowWidth="15195" windowHeight="6750" activeTab="0"/>
  </bookViews>
  <sheets>
    <sheet name="Sheet1" sheetId="1" r:id="rId1"/>
  </sheets>
  <definedNames>
    <definedName name="_xlnm.Print_Area" localSheetId="0">'Sheet1'!$A$1:$N$37</definedName>
  </definedNames>
  <calcPr fullCalcOnLoad="1"/>
</workbook>
</file>

<file path=xl/sharedStrings.xml><?xml version="1.0" encoding="utf-8"?>
<sst xmlns="http://schemas.openxmlformats.org/spreadsheetml/2006/main" count="90" uniqueCount="33">
  <si>
    <t>Department (product lines)</t>
  </si>
  <si>
    <t>Imported</t>
  </si>
  <si>
    <t>Domestic</t>
  </si>
  <si>
    <t>Total</t>
  </si>
  <si>
    <t>Rayon (gamme de produits)</t>
  </si>
  <si>
    <t>Importees</t>
  </si>
  <si>
    <t>Nationales</t>
  </si>
  <si>
    <t>+/- %</t>
  </si>
  <si>
    <t>TOTAL / TOTAUX</t>
  </si>
  <si>
    <t>Other</t>
  </si>
  <si>
    <t>Sales</t>
  </si>
  <si>
    <t>Mix %</t>
  </si>
  <si>
    <t>Variance</t>
  </si>
  <si>
    <t>Food</t>
  </si>
  <si>
    <t>Souvenirs (no clothing)</t>
  </si>
  <si>
    <t>Clothing (including hats, fur, leather)</t>
  </si>
  <si>
    <t>Crafts/arts</t>
  </si>
  <si>
    <t>Ontario Gross Sales - Land Border</t>
  </si>
  <si>
    <t>Imported (IDP)</t>
  </si>
  <si>
    <t>Imported (IDNP)</t>
  </si>
  <si>
    <t>Accessories (purses, wallets, sunglasses, etc.)</t>
  </si>
  <si>
    <t>Alcohol (liquor, liqueur, wine, coolers)</t>
  </si>
  <si>
    <t>Beer (beer, malt-based coolers)</t>
  </si>
  <si>
    <t>Electronics, Cameras, Binoculars, etc.</t>
  </si>
  <si>
    <t>Glassware, Crystal, China, Figurines, Porcelain</t>
  </si>
  <si>
    <t>Jewellery, Watches, Clocks</t>
  </si>
  <si>
    <t>Office and Travel Supplies</t>
  </si>
  <si>
    <t xml:space="preserve">Perfume, Cosmetics, Skincare </t>
  </si>
  <si>
    <t>Tobacco, Cigars, Loose Tobacco</t>
  </si>
  <si>
    <t>Dec 13</t>
  </si>
  <si>
    <t>Jan - Dec 13</t>
  </si>
  <si>
    <t>Dec 14</t>
  </si>
  <si>
    <t>Jan - Dec 14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</si>
</sst>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9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20"/>
      <name val="Calibri"/>
      <family val="2"/>
    </font>
    <font>
      <b/>
      <sz val="14"/>
      <color indexed="52"/>
      <name val="Calibri"/>
      <family val="2"/>
    </font>
    <font>
      <b/>
      <sz val="14"/>
      <color indexed="9"/>
      <name val="Calibri"/>
      <family val="2"/>
    </font>
    <font>
      <i/>
      <sz val="14"/>
      <color indexed="23"/>
      <name val="Calibri"/>
      <family val="2"/>
    </font>
    <font>
      <sz val="14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2"/>
      <name val="Calibri"/>
      <family val="2"/>
    </font>
    <font>
      <sz val="14"/>
      <color indexed="52"/>
      <name val="Calibri"/>
      <family val="2"/>
    </font>
    <font>
      <sz val="14"/>
      <color indexed="60"/>
      <name val="Calibri"/>
      <family val="2"/>
    </font>
    <font>
      <b/>
      <sz val="14"/>
      <color indexed="63"/>
      <name val="Calibri"/>
      <family val="2"/>
    </font>
    <font>
      <b/>
      <sz val="18"/>
      <color indexed="56"/>
      <name val="Cambria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9C0006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i/>
      <sz val="14"/>
      <color rgb="FF7F7F7F"/>
      <name val="Calibri"/>
      <family val="2"/>
    </font>
    <font>
      <sz val="14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3F3F76"/>
      <name val="Calibri"/>
      <family val="2"/>
    </font>
    <font>
      <sz val="14"/>
      <color rgb="FFFA7D00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b/>
      <sz val="18"/>
      <color theme="3"/>
      <name val="Cambria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10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164" fontId="2" fillId="0" borderId="12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0" fontId="2" fillId="0" borderId="14" xfId="57" applyNumberFormat="1" applyFont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 quotePrefix="1">
      <alignment horizontal="center"/>
    </xf>
    <xf numFmtId="0" fontId="1" fillId="0" borderId="17" xfId="0" applyFont="1" applyBorder="1" applyAlignment="1" quotePrefix="1">
      <alignment horizontal="center"/>
    </xf>
    <xf numFmtId="164" fontId="2" fillId="0" borderId="19" xfId="0" applyNumberFormat="1" applyFont="1" applyBorder="1" applyAlignment="1">
      <alignment/>
    </xf>
    <xf numFmtId="0" fontId="1" fillId="33" borderId="20" xfId="0" applyFont="1" applyFill="1" applyBorder="1" applyAlignment="1">
      <alignment/>
    </xf>
    <xf numFmtId="164" fontId="1" fillId="33" borderId="21" xfId="0" applyNumberFormat="1" applyFont="1" applyFill="1" applyBorder="1" applyAlignment="1">
      <alignment/>
    </xf>
    <xf numFmtId="164" fontId="1" fillId="33" borderId="22" xfId="0" applyNumberFormat="1" applyFont="1" applyFill="1" applyBorder="1" applyAlignment="1">
      <alignment/>
    </xf>
    <xf numFmtId="10" fontId="1" fillId="33" borderId="23" xfId="57" applyNumberFormat="1" applyFont="1" applyFill="1" applyBorder="1" applyAlignment="1">
      <alignment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2" fillId="0" borderId="24" xfId="0" applyFont="1" applyBorder="1" applyAlignment="1">
      <alignment/>
    </xf>
    <xf numFmtId="17" fontId="3" fillId="0" borderId="20" xfId="0" applyNumberFormat="1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31" xfId="0" applyNumberFormat="1" applyFont="1" applyBorder="1" applyAlignment="1">
      <alignment horizontal="center"/>
    </xf>
    <xf numFmtId="0" fontId="2" fillId="0" borderId="35" xfId="0" applyFont="1" applyBorder="1" applyAlignment="1">
      <alignment/>
    </xf>
    <xf numFmtId="164" fontId="2" fillId="0" borderId="36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18" xfId="0" applyFont="1" applyBorder="1" applyAlignment="1" quotePrefix="1">
      <alignment horizontal="center"/>
    </xf>
    <xf numFmtId="17" fontId="3" fillId="0" borderId="31" xfId="0" applyNumberFormat="1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17" fontId="3" fillId="0" borderId="31" xfId="0" applyNumberFormat="1" applyFont="1" applyBorder="1" applyAlignment="1">
      <alignment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164" fontId="2" fillId="0" borderId="39" xfId="0" applyNumberFormat="1" applyFont="1" applyBorder="1" applyAlignment="1">
      <alignment/>
    </xf>
    <xf numFmtId="164" fontId="2" fillId="0" borderId="40" xfId="0" applyNumberFormat="1" applyFont="1" applyBorder="1" applyAlignment="1">
      <alignment/>
    </xf>
    <xf numFmtId="164" fontId="2" fillId="0" borderId="41" xfId="0" applyNumberFormat="1" applyFont="1" applyBorder="1" applyAlignment="1">
      <alignment/>
    </xf>
    <xf numFmtId="10" fontId="2" fillId="0" borderId="14" xfId="57" applyNumberFormat="1" applyFont="1" applyBorder="1" applyAlignment="1">
      <alignment horizontal="right"/>
    </xf>
    <xf numFmtId="10" fontId="1" fillId="33" borderId="23" xfId="57" applyNumberFormat="1" applyFont="1" applyFill="1" applyBorder="1" applyAlignment="1">
      <alignment horizontal="right"/>
    </xf>
    <xf numFmtId="10" fontId="2" fillId="0" borderId="0" xfId="0" applyNumberFormat="1" applyFont="1" applyAlignment="1">
      <alignment horizontal="right"/>
    </xf>
    <xf numFmtId="10" fontId="2" fillId="0" borderId="12" xfId="57" applyNumberFormat="1" applyFont="1" applyBorder="1" applyAlignment="1">
      <alignment horizontal="right"/>
    </xf>
    <xf numFmtId="10" fontId="2" fillId="0" borderId="13" xfId="57" applyNumberFormat="1" applyFont="1" applyBorder="1" applyAlignment="1">
      <alignment horizontal="right"/>
    </xf>
    <xf numFmtId="10" fontId="1" fillId="0" borderId="14" xfId="57" applyNumberFormat="1" applyFont="1" applyBorder="1" applyAlignment="1">
      <alignment horizontal="right"/>
    </xf>
    <xf numFmtId="10" fontId="1" fillId="33" borderId="21" xfId="57" applyNumberFormat="1" applyFont="1" applyFill="1" applyBorder="1" applyAlignment="1">
      <alignment horizontal="right"/>
    </xf>
    <xf numFmtId="10" fontId="1" fillId="33" borderId="22" xfId="57" applyNumberFormat="1" applyFont="1" applyFill="1" applyBorder="1" applyAlignment="1">
      <alignment horizontal="right"/>
    </xf>
    <xf numFmtId="10" fontId="1" fillId="33" borderId="42" xfId="57" applyNumberFormat="1" applyFont="1" applyFill="1" applyBorder="1" applyAlignment="1">
      <alignment horizontal="right"/>
    </xf>
    <xf numFmtId="10" fontId="2" fillId="0" borderId="28" xfId="57" applyNumberFormat="1" applyFont="1" applyBorder="1" applyAlignment="1">
      <alignment horizontal="right"/>
    </xf>
    <xf numFmtId="10" fontId="2" fillId="0" borderId="29" xfId="57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view="pageLayout" zoomScale="75" zoomScaleNormal="75" zoomScalePageLayoutView="75" workbookViewId="0" topLeftCell="A1">
      <selection activeCell="D7" sqref="D7"/>
    </sheetView>
  </sheetViews>
  <sheetFormatPr defaultColWidth="9.140625" defaultRowHeight="12.75"/>
  <cols>
    <col min="1" max="1" width="51.140625" style="23" customWidth="1"/>
    <col min="2" max="2" width="17.57421875" style="33" bestFit="1" customWidth="1"/>
    <col min="3" max="3" width="15.8515625" style="1" bestFit="1" customWidth="1"/>
    <col min="4" max="4" width="17.140625" style="1" bestFit="1" customWidth="1"/>
    <col min="5" max="5" width="16.57421875" style="1" customWidth="1"/>
    <col min="6" max="6" width="9.28125" style="1" bestFit="1" customWidth="1"/>
    <col min="7" max="7" width="18.00390625" style="1" bestFit="1" customWidth="1"/>
    <col min="8" max="8" width="15.57421875" style="1" bestFit="1" customWidth="1"/>
    <col min="9" max="9" width="16.421875" style="1" customWidth="1"/>
    <col min="10" max="10" width="16.28125" style="1" customWidth="1"/>
    <col min="11" max="11" width="9.28125" style="1" bestFit="1" customWidth="1"/>
    <col min="12" max="12" width="11.7109375" style="1" bestFit="1" customWidth="1"/>
    <col min="13" max="13" width="10.57421875" style="1" bestFit="1" customWidth="1"/>
    <col min="14" max="14" width="9.8515625" style="1" customWidth="1"/>
    <col min="15" max="16384" width="9.140625" style="1" customWidth="1"/>
  </cols>
  <sheetData>
    <row r="1" spans="1:14" s="37" customFormat="1" ht="16.5" thickBot="1" thickTop="1">
      <c r="A1" s="24" t="s">
        <v>17</v>
      </c>
      <c r="B1" s="41"/>
      <c r="C1" s="34" t="s">
        <v>31</v>
      </c>
      <c r="D1" s="34"/>
      <c r="E1" s="29"/>
      <c r="F1" s="30"/>
      <c r="G1" s="31"/>
      <c r="H1" s="34" t="s">
        <v>29</v>
      </c>
      <c r="I1" s="34"/>
      <c r="J1" s="29"/>
      <c r="K1" s="30"/>
      <c r="L1" s="31"/>
      <c r="M1" s="28" t="s">
        <v>12</v>
      </c>
      <c r="N1" s="30"/>
    </row>
    <row r="2" spans="1:14" s="33" customFormat="1" ht="15.75" thickTop="1">
      <c r="A2" s="19" t="s">
        <v>0</v>
      </c>
      <c r="B2" s="42" t="s">
        <v>19</v>
      </c>
      <c r="C2" s="25" t="s">
        <v>18</v>
      </c>
      <c r="D2" s="26" t="s">
        <v>2</v>
      </c>
      <c r="E2" s="26" t="s">
        <v>3</v>
      </c>
      <c r="F2" s="27" t="s">
        <v>10</v>
      </c>
      <c r="G2" s="42" t="s">
        <v>19</v>
      </c>
      <c r="H2" s="25" t="s">
        <v>18</v>
      </c>
      <c r="I2" s="26" t="s">
        <v>2</v>
      </c>
      <c r="J2" s="26" t="s">
        <v>3</v>
      </c>
      <c r="K2" s="27" t="s">
        <v>10</v>
      </c>
      <c r="L2" s="25" t="s">
        <v>1</v>
      </c>
      <c r="M2" s="26" t="s">
        <v>2</v>
      </c>
      <c r="N2" s="27" t="s">
        <v>3</v>
      </c>
    </row>
    <row r="3" spans="1:14" s="33" customFormat="1" ht="15.75" thickBot="1">
      <c r="A3" s="8" t="s">
        <v>4</v>
      </c>
      <c r="B3" s="43" t="s">
        <v>5</v>
      </c>
      <c r="C3" s="9" t="s">
        <v>5</v>
      </c>
      <c r="D3" s="10" t="s">
        <v>6</v>
      </c>
      <c r="E3" s="10"/>
      <c r="F3" s="11" t="s">
        <v>11</v>
      </c>
      <c r="G3" s="43" t="s">
        <v>5</v>
      </c>
      <c r="H3" s="9" t="s">
        <v>5</v>
      </c>
      <c r="I3" s="10" t="s">
        <v>6</v>
      </c>
      <c r="J3" s="10"/>
      <c r="K3" s="11" t="s">
        <v>11</v>
      </c>
      <c r="L3" s="12" t="s">
        <v>7</v>
      </c>
      <c r="M3" s="13" t="s">
        <v>7</v>
      </c>
      <c r="N3" s="38" t="s">
        <v>7</v>
      </c>
    </row>
    <row r="4" spans="1:15" s="33" customFormat="1" ht="15.75" thickTop="1">
      <c r="A4" s="20" t="s">
        <v>20</v>
      </c>
      <c r="B4" s="5">
        <v>51250</v>
      </c>
      <c r="C4" s="5">
        <v>23685.46</v>
      </c>
      <c r="D4" s="6">
        <v>11128.92</v>
      </c>
      <c r="E4" s="6">
        <f>SUM(B4:D4)</f>
        <v>86064.37999999999</v>
      </c>
      <c r="F4" s="47">
        <f>IF(E$18=0,"0.00%",E4/E$18)</f>
        <v>0.012822267305194207</v>
      </c>
      <c r="G4" s="5">
        <v>38000.53</v>
      </c>
      <c r="H4" s="5">
        <v>24918.79</v>
      </c>
      <c r="I4" s="6">
        <v>5212.7</v>
      </c>
      <c r="J4" s="6">
        <f aca="true" t="shared" si="0" ref="J4:J17">SUM(G4:I4)</f>
        <v>68132.02</v>
      </c>
      <c r="K4" s="7">
        <f>IF(J$18=0,"0.00%",J4/J$18)</f>
        <v>0.010279052088399236</v>
      </c>
      <c r="L4" s="50">
        <f>IF((G4+H4)=0,"0.00%",(B4+C4)/(G4+H4)-1)</f>
        <v>0.19097695270705395</v>
      </c>
      <c r="M4" s="51">
        <f>IF(I4=0,"0.00%",D4/I4-1)</f>
        <v>1.1349626872829819</v>
      </c>
      <c r="N4" s="52">
        <f>IF(J4=0,"0.00%",E4/J4-1)</f>
        <v>0.26320018106024134</v>
      </c>
      <c r="O4" s="1"/>
    </row>
    <row r="5" spans="1:15" s="33" customFormat="1" ht="15">
      <c r="A5" s="21" t="s">
        <v>21</v>
      </c>
      <c r="B5" s="2">
        <v>2166908.23</v>
      </c>
      <c r="C5" s="2">
        <v>0</v>
      </c>
      <c r="D5" s="3">
        <v>864917.69</v>
      </c>
      <c r="E5" s="6">
        <f aca="true" t="shared" si="1" ref="E5:E17">SUM(B5:D5)</f>
        <v>3031825.92</v>
      </c>
      <c r="F5" s="47">
        <f aca="true" t="shared" si="2" ref="F5:F17">IF(E$18=0,"0.00%",E5/E$18)</f>
        <v>0.45169537466088</v>
      </c>
      <c r="G5" s="2">
        <v>2127729.14</v>
      </c>
      <c r="H5" s="2">
        <v>0</v>
      </c>
      <c r="I5" s="3">
        <v>884643.22</v>
      </c>
      <c r="J5" s="6">
        <f t="shared" si="0"/>
        <v>3012372.3600000003</v>
      </c>
      <c r="K5" s="7">
        <f aca="true" t="shared" si="3" ref="K5:K17">IF(J$18=0,"0.00%",J5/J$18)</f>
        <v>0.4544754786089439</v>
      </c>
      <c r="L5" s="50">
        <f aca="true" t="shared" si="4" ref="L5:L17">IF((G5+H5)=0,"0.00%",(B5+C5)/(G5+H5)-1)</f>
        <v>0.018413570253589695</v>
      </c>
      <c r="M5" s="51">
        <f aca="true" t="shared" si="5" ref="M5:M17">IF(I5=0,"0.00%",D5/I5-1)</f>
        <v>-0.022297723595281704</v>
      </c>
      <c r="N5" s="52">
        <f aca="true" t="shared" si="6" ref="N5:N17">IF(J5=0,"0.00%",E5/J5-1)</f>
        <v>0.006457886899480014</v>
      </c>
      <c r="O5" s="1"/>
    </row>
    <row r="6" spans="1:15" s="33" customFormat="1" ht="15">
      <c r="A6" s="21" t="s">
        <v>22</v>
      </c>
      <c r="B6" s="2">
        <v>2064.4</v>
      </c>
      <c r="C6" s="2">
        <v>0</v>
      </c>
      <c r="D6" s="3">
        <v>342703.89</v>
      </c>
      <c r="E6" s="6">
        <f t="shared" si="1"/>
        <v>344768.29000000004</v>
      </c>
      <c r="F6" s="47">
        <f t="shared" si="2"/>
        <v>0.05136516608537371</v>
      </c>
      <c r="G6" s="2">
        <v>775.41</v>
      </c>
      <c r="H6" s="2">
        <v>0</v>
      </c>
      <c r="I6" s="3">
        <v>372211.44</v>
      </c>
      <c r="J6" s="6">
        <f t="shared" si="0"/>
        <v>372986.85</v>
      </c>
      <c r="K6" s="7">
        <f t="shared" si="3"/>
        <v>0.05627238498782147</v>
      </c>
      <c r="L6" s="50">
        <f t="shared" si="4"/>
        <v>1.6623334751937686</v>
      </c>
      <c r="M6" s="51">
        <f t="shared" si="5"/>
        <v>-0.07927631133529911</v>
      </c>
      <c r="N6" s="52">
        <f t="shared" si="6"/>
        <v>-0.07565564308768513</v>
      </c>
      <c r="O6" s="1"/>
    </row>
    <row r="7" spans="1:15" s="33" customFormat="1" ht="15">
      <c r="A7" s="21" t="s">
        <v>15</v>
      </c>
      <c r="B7" s="2">
        <v>32194.94</v>
      </c>
      <c r="C7" s="2">
        <v>45361.42</v>
      </c>
      <c r="D7" s="3">
        <v>9693.66</v>
      </c>
      <c r="E7" s="6">
        <f t="shared" si="1"/>
        <v>87250.02</v>
      </c>
      <c r="F7" s="47">
        <f t="shared" si="2"/>
        <v>0.012998909407394102</v>
      </c>
      <c r="G7" s="2">
        <v>32062.02</v>
      </c>
      <c r="H7" s="2">
        <v>61666.5</v>
      </c>
      <c r="I7" s="3">
        <v>10118.97</v>
      </c>
      <c r="J7" s="6">
        <f t="shared" si="0"/>
        <v>103847.49</v>
      </c>
      <c r="K7" s="7">
        <f t="shared" si="3"/>
        <v>0.015667431538937474</v>
      </c>
      <c r="L7" s="50">
        <f t="shared" si="4"/>
        <v>-0.1725425729543153</v>
      </c>
      <c r="M7" s="51">
        <f t="shared" si="5"/>
        <v>-0.042030957696287174</v>
      </c>
      <c r="N7" s="52">
        <f t="shared" si="6"/>
        <v>-0.15982543246832448</v>
      </c>
      <c r="O7" s="1"/>
    </row>
    <row r="8" spans="1:15" s="33" customFormat="1" ht="15">
      <c r="A8" s="21" t="s">
        <v>16</v>
      </c>
      <c r="B8" s="2">
        <v>212.45</v>
      </c>
      <c r="C8" s="2">
        <v>3737.02</v>
      </c>
      <c r="D8" s="3">
        <v>1841.39</v>
      </c>
      <c r="E8" s="6">
        <f t="shared" si="1"/>
        <v>5790.86</v>
      </c>
      <c r="F8" s="47">
        <f t="shared" si="2"/>
        <v>0.0008627489659131562</v>
      </c>
      <c r="G8" s="2">
        <v>372.5</v>
      </c>
      <c r="H8" s="2">
        <v>6375.87</v>
      </c>
      <c r="I8" s="3">
        <v>2600.22</v>
      </c>
      <c r="J8" s="6">
        <f t="shared" si="0"/>
        <v>9348.59</v>
      </c>
      <c r="K8" s="7">
        <f t="shared" si="3"/>
        <v>0.0014104182374614492</v>
      </c>
      <c r="L8" s="50">
        <f t="shared" si="4"/>
        <v>-0.41475200678089674</v>
      </c>
      <c r="M8" s="51">
        <f t="shared" si="5"/>
        <v>-0.2918329987462598</v>
      </c>
      <c r="N8" s="52">
        <f t="shared" si="6"/>
        <v>-0.38056327210841423</v>
      </c>
      <c r="O8" s="1"/>
    </row>
    <row r="9" spans="1:15" s="33" customFormat="1" ht="15">
      <c r="A9" s="21" t="s">
        <v>23</v>
      </c>
      <c r="B9" s="2">
        <v>875.08</v>
      </c>
      <c r="C9" s="2">
        <v>493.48</v>
      </c>
      <c r="D9" s="3">
        <v>77.88</v>
      </c>
      <c r="E9" s="6">
        <f t="shared" si="1"/>
        <v>1446.44</v>
      </c>
      <c r="F9" s="47">
        <f t="shared" si="2"/>
        <v>0.0002154972861121536</v>
      </c>
      <c r="G9" s="2">
        <v>1897.33</v>
      </c>
      <c r="H9" s="2">
        <v>1703.74</v>
      </c>
      <c r="I9" s="3">
        <v>10</v>
      </c>
      <c r="J9" s="6">
        <f t="shared" si="0"/>
        <v>3611.0699999999997</v>
      </c>
      <c r="K9" s="7">
        <f t="shared" si="3"/>
        <v>0.0005448007651153719</v>
      </c>
      <c r="L9" s="50">
        <f t="shared" si="4"/>
        <v>-0.6199574015500948</v>
      </c>
      <c r="M9" s="51">
        <f t="shared" si="5"/>
        <v>6.787999999999999</v>
      </c>
      <c r="N9" s="52">
        <f t="shared" si="6"/>
        <v>-0.599442824426001</v>
      </c>
      <c r="O9" s="1"/>
    </row>
    <row r="10" spans="1:15" s="33" customFormat="1" ht="15">
      <c r="A10" s="21" t="s">
        <v>13</v>
      </c>
      <c r="B10" s="2">
        <v>190980.5</v>
      </c>
      <c r="C10" s="2">
        <v>33146.13</v>
      </c>
      <c r="D10" s="3">
        <v>95495.17</v>
      </c>
      <c r="E10" s="6">
        <f t="shared" si="1"/>
        <v>319621.8</v>
      </c>
      <c r="F10" s="47">
        <f t="shared" si="2"/>
        <v>0.04761872630892504</v>
      </c>
      <c r="G10" s="2">
        <v>179958.18</v>
      </c>
      <c r="H10" s="2">
        <v>30212.56</v>
      </c>
      <c r="I10" s="3">
        <v>97825.19</v>
      </c>
      <c r="J10" s="6">
        <f t="shared" si="0"/>
        <v>307995.93</v>
      </c>
      <c r="K10" s="7">
        <f t="shared" si="3"/>
        <v>0.04646722946839041</v>
      </c>
      <c r="L10" s="50">
        <f t="shared" si="4"/>
        <v>0.0664026305469545</v>
      </c>
      <c r="M10" s="51">
        <f t="shared" si="5"/>
        <v>-0.023818200608657136</v>
      </c>
      <c r="N10" s="52">
        <f t="shared" si="6"/>
        <v>0.037746829966227136</v>
      </c>
      <c r="O10" s="1"/>
    </row>
    <row r="11" spans="1:15" s="33" customFormat="1" ht="15">
      <c r="A11" s="21" t="s">
        <v>24</v>
      </c>
      <c r="B11" s="2">
        <v>20144.09</v>
      </c>
      <c r="C11" s="2">
        <v>3408.26</v>
      </c>
      <c r="D11" s="3">
        <v>0</v>
      </c>
      <c r="E11" s="6">
        <f t="shared" si="1"/>
        <v>23552.35</v>
      </c>
      <c r="F11" s="47">
        <f t="shared" si="2"/>
        <v>0.003508937464784976</v>
      </c>
      <c r="G11" s="2">
        <v>21332.75</v>
      </c>
      <c r="H11" s="2">
        <v>5406.51</v>
      </c>
      <c r="I11" s="3">
        <v>60.68</v>
      </c>
      <c r="J11" s="6">
        <f t="shared" si="0"/>
        <v>26799.940000000002</v>
      </c>
      <c r="K11" s="7">
        <f t="shared" si="3"/>
        <v>0.004043296811484148</v>
      </c>
      <c r="L11" s="50">
        <f t="shared" si="4"/>
        <v>-0.11918467451978865</v>
      </c>
      <c r="M11" s="51">
        <f t="shared" si="5"/>
        <v>-1</v>
      </c>
      <c r="N11" s="52">
        <f t="shared" si="6"/>
        <v>-0.12117900263955828</v>
      </c>
      <c r="O11" s="1"/>
    </row>
    <row r="12" spans="1:15" s="33" customFormat="1" ht="15">
      <c r="A12" s="21" t="s">
        <v>25</v>
      </c>
      <c r="B12" s="2">
        <v>185554.85</v>
      </c>
      <c r="C12" s="2">
        <v>54049.32</v>
      </c>
      <c r="D12" s="3">
        <v>9581.84</v>
      </c>
      <c r="E12" s="6">
        <f t="shared" si="1"/>
        <v>249186.01</v>
      </c>
      <c r="F12" s="47">
        <f t="shared" si="2"/>
        <v>0.03712487824736316</v>
      </c>
      <c r="G12" s="2">
        <v>155168.27</v>
      </c>
      <c r="H12" s="2">
        <v>55846.28</v>
      </c>
      <c r="I12" s="3">
        <v>9268.62</v>
      </c>
      <c r="J12" s="6">
        <f t="shared" si="0"/>
        <v>220283.16999999998</v>
      </c>
      <c r="K12" s="7">
        <f t="shared" si="3"/>
        <v>0.03323403854204974</v>
      </c>
      <c r="L12" s="50">
        <f t="shared" si="4"/>
        <v>0.13548648659535578</v>
      </c>
      <c r="M12" s="51">
        <f t="shared" si="5"/>
        <v>0.03379359602616128</v>
      </c>
      <c r="N12" s="52">
        <f t="shared" si="6"/>
        <v>0.1312076632999244</v>
      </c>
      <c r="O12" s="1"/>
    </row>
    <row r="13" spans="1:15" s="33" customFormat="1" ht="15">
      <c r="A13" s="21" t="s">
        <v>26</v>
      </c>
      <c r="B13" s="2">
        <v>4632.39</v>
      </c>
      <c r="C13" s="2">
        <v>10510.82</v>
      </c>
      <c r="D13" s="3">
        <v>1455.58</v>
      </c>
      <c r="E13" s="6">
        <f t="shared" si="1"/>
        <v>16598.79</v>
      </c>
      <c r="F13" s="47">
        <f t="shared" si="2"/>
        <v>0.002472964103416356</v>
      </c>
      <c r="G13" s="2">
        <v>4316.19</v>
      </c>
      <c r="H13" s="2">
        <v>11333.47</v>
      </c>
      <c r="I13" s="3">
        <v>1003.77</v>
      </c>
      <c r="J13" s="6">
        <f t="shared" si="0"/>
        <v>16653.43</v>
      </c>
      <c r="K13" s="7">
        <f t="shared" si="3"/>
        <v>0.002512496685413268</v>
      </c>
      <c r="L13" s="50">
        <f t="shared" si="4"/>
        <v>-0.03236172543045668</v>
      </c>
      <c r="M13" s="51">
        <f t="shared" si="5"/>
        <v>0.4501130737121053</v>
      </c>
      <c r="N13" s="52">
        <f t="shared" si="6"/>
        <v>-0.003281005774786294</v>
      </c>
      <c r="O13" s="1"/>
    </row>
    <row r="14" spans="1:15" s="33" customFormat="1" ht="15">
      <c r="A14" s="21" t="s">
        <v>27</v>
      </c>
      <c r="B14" s="2">
        <v>912798.12</v>
      </c>
      <c r="C14" s="2">
        <v>104186.45</v>
      </c>
      <c r="D14" s="3">
        <v>31658.28</v>
      </c>
      <c r="E14" s="6">
        <f t="shared" si="1"/>
        <v>1048642.8499999999</v>
      </c>
      <c r="F14" s="47">
        <f t="shared" si="2"/>
        <v>0.15623163648399804</v>
      </c>
      <c r="G14" s="2">
        <v>915237.38</v>
      </c>
      <c r="H14" s="2">
        <v>115465.93</v>
      </c>
      <c r="I14" s="3">
        <v>35593.62</v>
      </c>
      <c r="J14" s="6">
        <f t="shared" si="0"/>
        <v>1066296.9300000002</v>
      </c>
      <c r="K14" s="7">
        <f t="shared" si="3"/>
        <v>0.1608718145325824</v>
      </c>
      <c r="L14" s="50">
        <f t="shared" si="4"/>
        <v>-0.01331007659226413</v>
      </c>
      <c r="M14" s="51">
        <f t="shared" si="5"/>
        <v>-0.11056307282035382</v>
      </c>
      <c r="N14" s="52">
        <f t="shared" si="6"/>
        <v>-0.016556438927382344</v>
      </c>
      <c r="O14" s="1"/>
    </row>
    <row r="15" spans="1:15" s="33" customFormat="1" ht="15">
      <c r="A15" s="21" t="s">
        <v>14</v>
      </c>
      <c r="B15" s="2">
        <v>12292.09</v>
      </c>
      <c r="C15" s="2">
        <v>13646.7</v>
      </c>
      <c r="D15" s="3">
        <v>3851.51</v>
      </c>
      <c r="E15" s="6">
        <f t="shared" si="1"/>
        <v>29790.300000000003</v>
      </c>
      <c r="F15" s="47">
        <f t="shared" si="2"/>
        <v>0.004438295955910297</v>
      </c>
      <c r="G15" s="2">
        <v>13160.49</v>
      </c>
      <c r="H15" s="2">
        <v>14758.72</v>
      </c>
      <c r="I15" s="3">
        <v>2469.1</v>
      </c>
      <c r="J15" s="6">
        <f t="shared" si="0"/>
        <v>30388.309999999998</v>
      </c>
      <c r="K15" s="7">
        <f t="shared" si="3"/>
        <v>0.0045846728361851495</v>
      </c>
      <c r="L15" s="50">
        <f t="shared" si="4"/>
        <v>-0.07093395550948611</v>
      </c>
      <c r="M15" s="51">
        <f t="shared" si="5"/>
        <v>0.5598841683204407</v>
      </c>
      <c r="N15" s="52">
        <f t="shared" si="6"/>
        <v>-0.019678948911604377</v>
      </c>
      <c r="O15" s="1"/>
    </row>
    <row r="16" spans="1:15" s="33" customFormat="1" ht="15">
      <c r="A16" s="21" t="s">
        <v>28</v>
      </c>
      <c r="B16" s="2">
        <v>542260.72</v>
      </c>
      <c r="C16" s="2">
        <v>357203.35</v>
      </c>
      <c r="D16" s="14">
        <v>545278.23</v>
      </c>
      <c r="E16" s="6">
        <f t="shared" si="1"/>
        <v>1444742.2999999998</v>
      </c>
      <c r="F16" s="47">
        <f t="shared" si="2"/>
        <v>0.21524435495522165</v>
      </c>
      <c r="G16" s="2">
        <v>527656.12</v>
      </c>
      <c r="H16" s="2">
        <v>349823.21</v>
      </c>
      <c r="I16" s="14">
        <v>490555.21</v>
      </c>
      <c r="J16" s="6">
        <f t="shared" si="0"/>
        <v>1368034.54</v>
      </c>
      <c r="K16" s="7">
        <f t="shared" si="3"/>
        <v>0.20639485362960452</v>
      </c>
      <c r="L16" s="50">
        <f t="shared" si="4"/>
        <v>0.025054424928733</v>
      </c>
      <c r="M16" s="51">
        <f t="shared" si="5"/>
        <v>0.1115532337328553</v>
      </c>
      <c r="N16" s="52">
        <f t="shared" si="6"/>
        <v>0.05607150825300056</v>
      </c>
      <c r="O16" s="1"/>
    </row>
    <row r="17" spans="1:15" s="33" customFormat="1" ht="15.75" thickBot="1">
      <c r="A17" s="22" t="s">
        <v>9</v>
      </c>
      <c r="B17" s="2">
        <v>13954.82</v>
      </c>
      <c r="C17" s="2">
        <v>5936.63</v>
      </c>
      <c r="D17" s="36">
        <v>2931.33</v>
      </c>
      <c r="E17" s="6">
        <f t="shared" si="1"/>
        <v>22822.78</v>
      </c>
      <c r="F17" s="47">
        <f t="shared" si="2"/>
        <v>0.003400242769513244</v>
      </c>
      <c r="G17" s="2">
        <v>16537.03</v>
      </c>
      <c r="H17" s="2">
        <v>2546.82</v>
      </c>
      <c r="I17" s="36">
        <v>2405.11</v>
      </c>
      <c r="J17" s="6">
        <f t="shared" si="0"/>
        <v>21488.96</v>
      </c>
      <c r="K17" s="7">
        <f t="shared" si="3"/>
        <v>0.0032420312676114346</v>
      </c>
      <c r="L17" s="50">
        <f t="shared" si="4"/>
        <v>0.042318504913840815</v>
      </c>
      <c r="M17" s="51">
        <f t="shared" si="5"/>
        <v>0.2187924876616869</v>
      </c>
      <c r="N17" s="52">
        <f t="shared" si="6"/>
        <v>0.062070011764180366</v>
      </c>
      <c r="O17" s="1"/>
    </row>
    <row r="18" spans="1:15" s="33" customFormat="1" ht="16.5" thickBot="1" thickTop="1">
      <c r="A18" s="15" t="s">
        <v>8</v>
      </c>
      <c r="B18" s="16">
        <f>SUM(B4:B17)</f>
        <v>4136122.68</v>
      </c>
      <c r="C18" s="16">
        <f>SUM(C4:C17)</f>
        <v>655365.0399999999</v>
      </c>
      <c r="D18" s="17">
        <f>SUM(D4:D17)</f>
        <v>1920615.3699999999</v>
      </c>
      <c r="E18" s="17">
        <f>SUM(E4:E17)</f>
        <v>6712103.089999999</v>
      </c>
      <c r="F18" s="48">
        <f>IF(E$18=0,"0.00%",E18/E$18)</f>
        <v>1</v>
      </c>
      <c r="G18" s="16">
        <f>SUM(G4:G17)</f>
        <v>4034203.3400000003</v>
      </c>
      <c r="H18" s="16">
        <f>SUM(H4:H17)</f>
        <v>680058.4</v>
      </c>
      <c r="I18" s="17">
        <f>SUM(I4:I17)</f>
        <v>1913977.85</v>
      </c>
      <c r="J18" s="17">
        <f>SUM(J4:J17)</f>
        <v>6628239.590000001</v>
      </c>
      <c r="K18" s="18">
        <f>IF(J$18=0,"0.00%",J18/J$18)</f>
        <v>1</v>
      </c>
      <c r="L18" s="53">
        <f>IF(H18=0,"0.00%",(B18+C18)/(G18+H18)-1)</f>
        <v>0.01638135179146838</v>
      </c>
      <c r="M18" s="54">
        <f>IF(I18=0,"0.00%",D18/I18-1)</f>
        <v>0.0034679189207962313</v>
      </c>
      <c r="N18" s="48">
        <f>IF(J18=0,"0.00%",E18/J18-1)</f>
        <v>0.012652454526013601</v>
      </c>
      <c r="O18" s="35"/>
    </row>
    <row r="19" spans="1:15" s="33" customFormat="1" ht="15.75" thickBot="1" thickTop="1">
      <c r="A19" s="32"/>
      <c r="B19" s="32"/>
      <c r="C19" s="32"/>
      <c r="D19" s="1"/>
      <c r="E19" s="1"/>
      <c r="F19" s="49"/>
      <c r="G19" s="4"/>
      <c r="H19" s="1"/>
      <c r="I19" s="1"/>
      <c r="J19" s="1"/>
      <c r="K19" s="1"/>
      <c r="L19" s="1"/>
      <c r="M19" s="1"/>
      <c r="N19" s="1"/>
      <c r="O19" s="1"/>
    </row>
    <row r="20" spans="1:15" s="33" customFormat="1" ht="16.5" thickBot="1" thickTop="1">
      <c r="A20" s="24" t="s">
        <v>17</v>
      </c>
      <c r="B20" s="41"/>
      <c r="C20" s="39" t="s">
        <v>32</v>
      </c>
      <c r="D20" s="39"/>
      <c r="E20" s="29"/>
      <c r="F20" s="30"/>
      <c r="G20" s="31"/>
      <c r="H20" s="40" t="s">
        <v>30</v>
      </c>
      <c r="I20" s="40"/>
      <c r="J20" s="29"/>
      <c r="K20" s="30"/>
      <c r="L20" s="31"/>
      <c r="M20" s="28" t="s">
        <v>12</v>
      </c>
      <c r="N20" s="30"/>
      <c r="O20" s="1"/>
    </row>
    <row r="21" spans="1:15" s="33" customFormat="1" ht="15.75" thickTop="1">
      <c r="A21" s="19" t="s">
        <v>0</v>
      </c>
      <c r="B21" s="42" t="s">
        <v>19</v>
      </c>
      <c r="C21" s="25" t="s">
        <v>18</v>
      </c>
      <c r="D21" s="26" t="s">
        <v>2</v>
      </c>
      <c r="E21" s="26" t="s">
        <v>3</v>
      </c>
      <c r="F21" s="27" t="s">
        <v>10</v>
      </c>
      <c r="G21" s="42" t="s">
        <v>19</v>
      </c>
      <c r="H21" s="25" t="s">
        <v>18</v>
      </c>
      <c r="I21" s="26" t="s">
        <v>2</v>
      </c>
      <c r="J21" s="26" t="s">
        <v>3</v>
      </c>
      <c r="K21" s="27" t="s">
        <v>10</v>
      </c>
      <c r="L21" s="25" t="s">
        <v>1</v>
      </c>
      <c r="M21" s="26" t="s">
        <v>2</v>
      </c>
      <c r="N21" s="27" t="s">
        <v>3</v>
      </c>
      <c r="O21" s="1"/>
    </row>
    <row r="22" spans="1:15" s="33" customFormat="1" ht="15.75" thickBot="1">
      <c r="A22" s="8" t="s">
        <v>4</v>
      </c>
      <c r="B22" s="43" t="s">
        <v>5</v>
      </c>
      <c r="C22" s="9" t="s">
        <v>5</v>
      </c>
      <c r="D22" s="10" t="s">
        <v>6</v>
      </c>
      <c r="E22" s="10"/>
      <c r="F22" s="11" t="s">
        <v>11</v>
      </c>
      <c r="G22" s="43" t="s">
        <v>5</v>
      </c>
      <c r="H22" s="9" t="s">
        <v>5</v>
      </c>
      <c r="I22" s="10" t="s">
        <v>6</v>
      </c>
      <c r="J22" s="10"/>
      <c r="K22" s="11" t="s">
        <v>11</v>
      </c>
      <c r="L22" s="12" t="s">
        <v>7</v>
      </c>
      <c r="M22" s="13" t="s">
        <v>7</v>
      </c>
      <c r="N22" s="38" t="s">
        <v>7</v>
      </c>
      <c r="O22" s="1"/>
    </row>
    <row r="23" spans="1:15" s="33" customFormat="1" ht="15.75" thickTop="1">
      <c r="A23" s="20" t="s">
        <v>20</v>
      </c>
      <c r="B23" s="44">
        <v>703524.7</v>
      </c>
      <c r="C23" s="5">
        <v>307651.72</v>
      </c>
      <c r="D23" s="6">
        <v>133338.33</v>
      </c>
      <c r="E23" s="6">
        <f>SUM(B23:D23)</f>
        <v>1144514.75</v>
      </c>
      <c r="F23" s="47">
        <f>IF(E$37=0,"0.00%",E23/E$37)</f>
        <v>0.014380319608710699</v>
      </c>
      <c r="G23" s="44">
        <v>637459.23</v>
      </c>
      <c r="H23" s="5">
        <v>330712.55</v>
      </c>
      <c r="I23" s="6">
        <v>145127.36</v>
      </c>
      <c r="J23" s="6">
        <f aca="true" t="shared" si="7" ref="J23:J36">SUM(G23:I23)</f>
        <v>1113299.1400000001</v>
      </c>
      <c r="K23" s="7">
        <f>IF(J$37=0,"0.00%",J23/J$37)</f>
        <v>0.013810713954934134</v>
      </c>
      <c r="L23" s="50">
        <f>IF((G23+H23)=0,"0.00",(B23+C23)/(G23+H23)-1)</f>
        <v>0.04441839856146168</v>
      </c>
      <c r="M23" s="51">
        <f>IF(I23=0,"0.00%",D23/I23-1)</f>
        <v>-0.08123230519731084</v>
      </c>
      <c r="N23" s="52">
        <f>IF(J23=0,"0.00%",E23/J23-1)</f>
        <v>0.028038834198686136</v>
      </c>
      <c r="O23" s="1"/>
    </row>
    <row r="24" spans="1:15" s="33" customFormat="1" ht="15">
      <c r="A24" s="21" t="s">
        <v>21</v>
      </c>
      <c r="B24" s="45">
        <v>23813201.05</v>
      </c>
      <c r="C24" s="2">
        <v>0</v>
      </c>
      <c r="D24" s="3">
        <v>10770402.24</v>
      </c>
      <c r="E24" s="6">
        <f aca="true" t="shared" si="8" ref="E24:E36">SUM(B24:D24)</f>
        <v>34583603.29</v>
      </c>
      <c r="F24" s="47">
        <f aca="true" t="shared" si="9" ref="F24:F36">IF(E$37=0,"0.00%",E24/E$37)</f>
        <v>0.4345276183911643</v>
      </c>
      <c r="G24" s="45">
        <v>23719068.82</v>
      </c>
      <c r="H24" s="2">
        <v>0</v>
      </c>
      <c r="I24" s="3">
        <v>11064650.58</v>
      </c>
      <c r="J24" s="6">
        <f t="shared" si="7"/>
        <v>34783719.4</v>
      </c>
      <c r="K24" s="7">
        <f aca="true" t="shared" si="10" ref="K24:K36">IF(J$37=0,"0.00%",J24/J$37)</f>
        <v>0.4314994790367781</v>
      </c>
      <c r="L24" s="50">
        <f aca="true" t="shared" si="11" ref="L24:L37">IF((G24+H24)=0,"0.00",(B24+C24)/(G24+H24)-1)</f>
        <v>0.003968630923682381</v>
      </c>
      <c r="M24" s="51">
        <f aca="true" t="shared" si="12" ref="M24:M37">IF(I24=0,"0.00%",D24/I24-1)</f>
        <v>-0.026593550141734368</v>
      </c>
      <c r="N24" s="52">
        <f aca="true" t="shared" si="13" ref="N24:N36">IF(J24=0,"0.00%",E24/J24-1)</f>
        <v>-0.005753154448457254</v>
      </c>
      <c r="O24" s="1"/>
    </row>
    <row r="25" spans="1:15" s="33" customFormat="1" ht="15">
      <c r="A25" s="21" t="s">
        <v>22</v>
      </c>
      <c r="B25" s="45">
        <v>29697.24</v>
      </c>
      <c r="C25" s="2">
        <v>0</v>
      </c>
      <c r="D25" s="3">
        <v>5202711.35</v>
      </c>
      <c r="E25" s="6">
        <f t="shared" si="8"/>
        <v>5232408.59</v>
      </c>
      <c r="F25" s="47">
        <f t="shared" si="9"/>
        <v>0.06574289046739092</v>
      </c>
      <c r="G25" s="45">
        <v>11687.07</v>
      </c>
      <c r="H25" s="2">
        <v>0</v>
      </c>
      <c r="I25" s="3">
        <v>5480436.82</v>
      </c>
      <c r="J25" s="6">
        <f t="shared" si="7"/>
        <v>5492123.890000001</v>
      </c>
      <c r="K25" s="7">
        <f t="shared" si="10"/>
        <v>0.06813097156425553</v>
      </c>
      <c r="L25" s="50">
        <f t="shared" si="11"/>
        <v>1.5410338091583267</v>
      </c>
      <c r="M25" s="51">
        <f t="shared" si="12"/>
        <v>-0.05067579083960694</v>
      </c>
      <c r="N25" s="52">
        <f t="shared" si="13"/>
        <v>-0.047288681974725244</v>
      </c>
      <c r="O25" s="1"/>
    </row>
    <row r="26" spans="1:15" s="33" customFormat="1" ht="15">
      <c r="A26" s="21" t="s">
        <v>15</v>
      </c>
      <c r="B26" s="45">
        <v>538722.66</v>
      </c>
      <c r="C26" s="3">
        <v>635123.29</v>
      </c>
      <c r="D26" s="3">
        <v>179246.45</v>
      </c>
      <c r="E26" s="6">
        <f t="shared" si="8"/>
        <v>1353092.4000000001</v>
      </c>
      <c r="F26" s="47">
        <f t="shared" si="9"/>
        <v>0.01700100516146028</v>
      </c>
      <c r="G26" s="45">
        <v>498116.49</v>
      </c>
      <c r="H26" s="3">
        <v>681336.66</v>
      </c>
      <c r="I26" s="3">
        <v>205217.05</v>
      </c>
      <c r="J26" s="6">
        <f t="shared" si="7"/>
        <v>1384670.2</v>
      </c>
      <c r="K26" s="7">
        <f t="shared" si="10"/>
        <v>0.017177129997712415</v>
      </c>
      <c r="L26" s="50">
        <f t="shared" si="11"/>
        <v>-0.0047540675947999045</v>
      </c>
      <c r="M26" s="51">
        <f t="shared" si="12"/>
        <v>-0.12655186301528054</v>
      </c>
      <c r="N26" s="52">
        <f t="shared" si="13"/>
        <v>-0.022805286052953178</v>
      </c>
      <c r="O26" s="1"/>
    </row>
    <row r="27" spans="1:15" s="33" customFormat="1" ht="15">
      <c r="A27" s="21" t="s">
        <v>16</v>
      </c>
      <c r="B27" s="45">
        <v>6151.6</v>
      </c>
      <c r="C27" s="3">
        <v>39652.47</v>
      </c>
      <c r="D27" s="3">
        <v>23034.39</v>
      </c>
      <c r="E27" s="6">
        <f t="shared" si="8"/>
        <v>68838.45999999999</v>
      </c>
      <c r="F27" s="47">
        <f t="shared" si="9"/>
        <v>0.0008649246819854851</v>
      </c>
      <c r="G27" s="45">
        <v>5691.12</v>
      </c>
      <c r="H27" s="3">
        <v>64187.09</v>
      </c>
      <c r="I27" s="3">
        <v>32783.94</v>
      </c>
      <c r="J27" s="6">
        <f t="shared" si="7"/>
        <v>102662.15</v>
      </c>
      <c r="K27" s="7">
        <f t="shared" si="10"/>
        <v>0.0012735459291278541</v>
      </c>
      <c r="L27" s="50">
        <f t="shared" si="11"/>
        <v>-0.3445156938049786</v>
      </c>
      <c r="M27" s="51">
        <f t="shared" si="12"/>
        <v>-0.2973879893630845</v>
      </c>
      <c r="N27" s="52">
        <f t="shared" si="13"/>
        <v>-0.3294660203395312</v>
      </c>
      <c r="O27" s="1"/>
    </row>
    <row r="28" spans="1:15" s="33" customFormat="1" ht="15">
      <c r="A28" s="21" t="s">
        <v>23</v>
      </c>
      <c r="B28" s="45">
        <v>20774.65</v>
      </c>
      <c r="C28" s="3">
        <v>15266.89</v>
      </c>
      <c r="D28" s="3">
        <v>597.28</v>
      </c>
      <c r="E28" s="6">
        <f t="shared" si="8"/>
        <v>36638.82</v>
      </c>
      <c r="F28" s="47">
        <f t="shared" si="9"/>
        <v>0.00046035050372747206</v>
      </c>
      <c r="G28" s="45">
        <v>33254.81</v>
      </c>
      <c r="H28" s="3">
        <v>10079.92</v>
      </c>
      <c r="I28" s="3">
        <v>6037.93</v>
      </c>
      <c r="J28" s="6">
        <f t="shared" si="7"/>
        <v>49372.659999999996</v>
      </c>
      <c r="K28" s="7">
        <f t="shared" si="10"/>
        <v>0.0006124784076041037</v>
      </c>
      <c r="L28" s="50">
        <f t="shared" si="11"/>
        <v>-0.16829896021043622</v>
      </c>
      <c r="M28" s="51">
        <f t="shared" si="12"/>
        <v>-0.901078680938666</v>
      </c>
      <c r="N28" s="52">
        <f t="shared" si="13"/>
        <v>-0.25791278006896934</v>
      </c>
      <c r="O28" s="1"/>
    </row>
    <row r="29" spans="1:15" s="33" customFormat="1" ht="15">
      <c r="A29" s="21" t="s">
        <v>13</v>
      </c>
      <c r="B29" s="45">
        <v>2529155.48</v>
      </c>
      <c r="C29" s="3">
        <v>355897.89</v>
      </c>
      <c r="D29" s="3">
        <v>1534767.85</v>
      </c>
      <c r="E29" s="6">
        <f t="shared" si="8"/>
        <v>4419821.220000001</v>
      </c>
      <c r="F29" s="47">
        <f t="shared" si="9"/>
        <v>0.055533090995080366</v>
      </c>
      <c r="G29" s="45">
        <v>2474036.14</v>
      </c>
      <c r="H29" s="3">
        <v>338713.83</v>
      </c>
      <c r="I29" s="3">
        <v>1498954.95</v>
      </c>
      <c r="J29" s="6">
        <f t="shared" si="7"/>
        <v>4311704.92</v>
      </c>
      <c r="K29" s="7">
        <f t="shared" si="10"/>
        <v>0.05348762176193018</v>
      </c>
      <c r="L29" s="50">
        <f t="shared" si="11"/>
        <v>0.025705590888336127</v>
      </c>
      <c r="M29" s="51">
        <f t="shared" si="12"/>
        <v>0.02389191216186992</v>
      </c>
      <c r="N29" s="52">
        <f t="shared" si="13"/>
        <v>0.025075069376500947</v>
      </c>
      <c r="O29" s="1"/>
    </row>
    <row r="30" spans="1:15" s="33" customFormat="1" ht="15">
      <c r="A30" s="21" t="s">
        <v>24</v>
      </c>
      <c r="B30" s="45">
        <v>181340.19</v>
      </c>
      <c r="C30" s="3">
        <v>38671.07</v>
      </c>
      <c r="D30" s="3">
        <v>747.65</v>
      </c>
      <c r="E30" s="6">
        <f t="shared" si="8"/>
        <v>220758.91</v>
      </c>
      <c r="F30" s="47">
        <f t="shared" si="9"/>
        <v>0.0027737376755263316</v>
      </c>
      <c r="G30" s="45">
        <v>184748.26</v>
      </c>
      <c r="H30" s="3">
        <v>43262.57</v>
      </c>
      <c r="I30" s="3">
        <v>2245.4</v>
      </c>
      <c r="J30" s="6">
        <f t="shared" si="7"/>
        <v>230256.23</v>
      </c>
      <c r="K30" s="7">
        <f t="shared" si="10"/>
        <v>0.002856377782589074</v>
      </c>
      <c r="L30" s="50">
        <f t="shared" si="11"/>
        <v>-0.035084166835408714</v>
      </c>
      <c r="M30" s="51">
        <f t="shared" si="12"/>
        <v>-0.6670303732074463</v>
      </c>
      <c r="N30" s="52">
        <f t="shared" si="13"/>
        <v>-0.04124674498492398</v>
      </c>
      <c r="O30" s="1"/>
    </row>
    <row r="31" spans="1:15" s="33" customFormat="1" ht="15">
      <c r="A31" s="21" t="s">
        <v>25</v>
      </c>
      <c r="B31" s="45">
        <v>1760592.93</v>
      </c>
      <c r="C31" s="3">
        <v>526606.24</v>
      </c>
      <c r="D31" s="3">
        <v>131617.33</v>
      </c>
      <c r="E31" s="6">
        <f t="shared" si="8"/>
        <v>2418816.5</v>
      </c>
      <c r="F31" s="47">
        <f t="shared" si="9"/>
        <v>0.03039135524013385</v>
      </c>
      <c r="G31" s="45">
        <v>1658875.85</v>
      </c>
      <c r="H31" s="3">
        <v>575653.54</v>
      </c>
      <c r="I31" s="3">
        <v>142732.29</v>
      </c>
      <c r="J31" s="6">
        <f t="shared" si="7"/>
        <v>2377261.68</v>
      </c>
      <c r="K31" s="7">
        <f t="shared" si="10"/>
        <v>0.02949043961221973</v>
      </c>
      <c r="L31" s="50">
        <f t="shared" si="11"/>
        <v>0.023570860260647475</v>
      </c>
      <c r="M31" s="51">
        <f t="shared" si="12"/>
        <v>-0.07787277847220153</v>
      </c>
      <c r="N31" s="52">
        <f t="shared" si="13"/>
        <v>0.017480120236489816</v>
      </c>
      <c r="O31" s="1"/>
    </row>
    <row r="32" spans="1:15" s="33" customFormat="1" ht="15">
      <c r="A32" s="21" t="s">
        <v>26</v>
      </c>
      <c r="B32" s="45">
        <v>97379.13</v>
      </c>
      <c r="C32" s="3">
        <v>130639.8</v>
      </c>
      <c r="D32" s="3">
        <v>19839.16</v>
      </c>
      <c r="E32" s="6">
        <f t="shared" si="8"/>
        <v>247858.09</v>
      </c>
      <c r="F32" s="47">
        <f t="shared" si="9"/>
        <v>0.003114226838758156</v>
      </c>
      <c r="G32" s="45">
        <v>101499.76</v>
      </c>
      <c r="H32" s="3">
        <v>154429.14</v>
      </c>
      <c r="I32" s="3">
        <v>19207.66</v>
      </c>
      <c r="J32" s="6">
        <f t="shared" si="7"/>
        <v>275136.56</v>
      </c>
      <c r="K32" s="7">
        <f t="shared" si="10"/>
        <v>0.003413127875680001</v>
      </c>
      <c r="L32" s="50">
        <f t="shared" si="11"/>
        <v>-0.1090536082482284</v>
      </c>
      <c r="M32" s="51">
        <f t="shared" si="12"/>
        <v>0.032877508244106846</v>
      </c>
      <c r="N32" s="52">
        <f t="shared" si="13"/>
        <v>-0.09914520265863613</v>
      </c>
      <c r="O32" s="1"/>
    </row>
    <row r="33" spans="1:15" s="33" customFormat="1" ht="15">
      <c r="A33" s="21" t="s">
        <v>27</v>
      </c>
      <c r="B33" s="45">
        <v>8881396.84</v>
      </c>
      <c r="C33" s="3">
        <v>832530.79</v>
      </c>
      <c r="D33" s="3">
        <v>335284.33</v>
      </c>
      <c r="E33" s="6">
        <f t="shared" si="8"/>
        <v>10049211.959999999</v>
      </c>
      <c r="F33" s="47">
        <f t="shared" si="9"/>
        <v>0.12626388589616522</v>
      </c>
      <c r="G33" s="45">
        <v>9389628.36</v>
      </c>
      <c r="H33" s="3">
        <v>836829.42</v>
      </c>
      <c r="I33" s="3">
        <v>281659.12</v>
      </c>
      <c r="J33" s="6">
        <f t="shared" si="7"/>
        <v>10508116.899999999</v>
      </c>
      <c r="K33" s="7">
        <f t="shared" si="10"/>
        <v>0.1303554377226135</v>
      </c>
      <c r="L33" s="50">
        <f t="shared" si="11"/>
        <v>-0.05011805270465808</v>
      </c>
      <c r="M33" s="51">
        <f t="shared" si="12"/>
        <v>0.19039046205924381</v>
      </c>
      <c r="N33" s="52">
        <f t="shared" si="13"/>
        <v>-0.04367147266890414</v>
      </c>
      <c r="O33" s="1"/>
    </row>
    <row r="34" spans="1:15" s="33" customFormat="1" ht="15">
      <c r="A34" s="21" t="s">
        <v>14</v>
      </c>
      <c r="B34" s="45">
        <v>302297.17</v>
      </c>
      <c r="C34" s="3">
        <v>238020.42</v>
      </c>
      <c r="D34" s="3">
        <v>77670.37</v>
      </c>
      <c r="E34" s="6">
        <f t="shared" si="8"/>
        <v>617987.96</v>
      </c>
      <c r="F34" s="47">
        <f t="shared" si="9"/>
        <v>0.00776474429808364</v>
      </c>
      <c r="G34" s="45">
        <v>311729.13</v>
      </c>
      <c r="H34" s="3">
        <v>273692.55</v>
      </c>
      <c r="I34" s="3">
        <v>79749.62</v>
      </c>
      <c r="J34" s="6">
        <f t="shared" si="7"/>
        <v>665171.2999999999</v>
      </c>
      <c r="K34" s="7">
        <f t="shared" si="10"/>
        <v>0.008251592249798807</v>
      </c>
      <c r="L34" s="50">
        <f t="shared" si="11"/>
        <v>-0.07704547258994576</v>
      </c>
      <c r="M34" s="51">
        <f t="shared" si="12"/>
        <v>-0.026072224544768985</v>
      </c>
      <c r="N34" s="52">
        <f t="shared" si="13"/>
        <v>-0.07093411877511846</v>
      </c>
      <c r="O34" s="1"/>
    </row>
    <row r="35" spans="1:15" s="33" customFormat="1" ht="15">
      <c r="A35" s="21" t="s">
        <v>28</v>
      </c>
      <c r="B35" s="45">
        <v>7261568.74</v>
      </c>
      <c r="C35" s="3">
        <v>4896902.84</v>
      </c>
      <c r="D35" s="14">
        <v>6706070.78</v>
      </c>
      <c r="E35" s="6">
        <f t="shared" si="8"/>
        <v>18864542.36</v>
      </c>
      <c r="F35" s="47">
        <f t="shared" si="9"/>
        <v>0.23702459789955665</v>
      </c>
      <c r="G35" s="45">
        <v>7209484.76</v>
      </c>
      <c r="H35" s="3">
        <v>5171051.14</v>
      </c>
      <c r="I35" s="14">
        <v>6557155.55</v>
      </c>
      <c r="J35" s="6">
        <f t="shared" si="7"/>
        <v>18937691.45</v>
      </c>
      <c r="K35" s="7">
        <f t="shared" si="10"/>
        <v>0.23492611301464922</v>
      </c>
      <c r="L35" s="50">
        <f t="shared" si="11"/>
        <v>-0.017936567673132675</v>
      </c>
      <c r="M35" s="51">
        <f t="shared" si="12"/>
        <v>0.022710339699048454</v>
      </c>
      <c r="N35" s="52">
        <f t="shared" si="13"/>
        <v>-0.0038626191683992506</v>
      </c>
      <c r="O35" s="1"/>
    </row>
    <row r="36" spans="1:15" s="33" customFormat="1" ht="15.75" thickBot="1">
      <c r="A36" s="22" t="s">
        <v>9</v>
      </c>
      <c r="B36" s="46">
        <v>241723.43</v>
      </c>
      <c r="C36" s="36">
        <v>48903.01</v>
      </c>
      <c r="D36" s="36">
        <v>40244.97</v>
      </c>
      <c r="E36" s="6">
        <f t="shared" si="8"/>
        <v>330871.41000000003</v>
      </c>
      <c r="F36" s="47">
        <f t="shared" si="9"/>
        <v>0.004157252342256627</v>
      </c>
      <c r="G36" s="46">
        <v>298529.8</v>
      </c>
      <c r="H36" s="36">
        <v>39308.16</v>
      </c>
      <c r="I36" s="36">
        <v>42241.83</v>
      </c>
      <c r="J36" s="6">
        <f t="shared" si="7"/>
        <v>380079.79</v>
      </c>
      <c r="K36" s="7">
        <f t="shared" si="10"/>
        <v>0.0047149710901074025</v>
      </c>
      <c r="L36" s="56">
        <f t="shared" si="11"/>
        <v>-0.1397460486678287</v>
      </c>
      <c r="M36" s="57">
        <f t="shared" si="12"/>
        <v>-0.047272099717270755</v>
      </c>
      <c r="N36" s="52">
        <f t="shared" si="13"/>
        <v>-0.1294685518532831</v>
      </c>
      <c r="O36" s="1"/>
    </row>
    <row r="37" spans="1:15" s="33" customFormat="1" ht="16.5" thickBot="1" thickTop="1">
      <c r="A37" s="15" t="s">
        <v>8</v>
      </c>
      <c r="B37" s="16">
        <f>SUM(B23:B36)</f>
        <v>46367525.81</v>
      </c>
      <c r="C37" s="16">
        <f>SUM(C23:C36)</f>
        <v>8065866.43</v>
      </c>
      <c r="D37" s="17">
        <f>SUM(D23:D36)</f>
        <v>25155572.479999997</v>
      </c>
      <c r="E37" s="17">
        <f>SUM(E23:E36)</f>
        <v>79588964.72</v>
      </c>
      <c r="F37" s="48">
        <f>IF(E$37=0,"0.00%",E37/E$37)</f>
        <v>1</v>
      </c>
      <c r="G37" s="16">
        <f>SUM(G23:G36)</f>
        <v>46533809.6</v>
      </c>
      <c r="H37" s="16">
        <f>SUM(H23:H36)</f>
        <v>8519256.57</v>
      </c>
      <c r="I37" s="17">
        <f>SUM(I23:I36)</f>
        <v>25558200.099999998</v>
      </c>
      <c r="J37" s="17">
        <f>SUM(J23:J36)</f>
        <v>80611266.27</v>
      </c>
      <c r="K37" s="18">
        <f>IF(J$37=0,"0.00%",J37/J$37)</f>
        <v>1</v>
      </c>
      <c r="L37" s="55">
        <f t="shared" si="11"/>
        <v>-0.011255938553658251</v>
      </c>
      <c r="M37" s="54">
        <f t="shared" si="12"/>
        <v>-0.015753363633771778</v>
      </c>
      <c r="N37" s="48">
        <f>IF(J37=0,"0.00%",E37/J37-1)</f>
        <v>-0.012681869387535682</v>
      </c>
      <c r="O37" s="35"/>
    </row>
    <row r="38" spans="3:15" s="33" customFormat="1" ht="15" thickTop="1">
      <c r="C38" s="1"/>
      <c r="D38" s="1"/>
      <c r="E38" s="1"/>
      <c r="F38" s="1"/>
      <c r="G38" s="1"/>
      <c r="H38" s="1"/>
      <c r="I38" s="1"/>
      <c r="K38" s="1"/>
      <c r="L38" s="1"/>
      <c r="M38" s="1"/>
      <c r="N38" s="1"/>
      <c r="O38" s="1"/>
    </row>
    <row r="39" spans="3:15" s="33" customFormat="1" ht="14.25">
      <c r="C39" s="1"/>
      <c r="D39" s="1"/>
      <c r="E39" s="1"/>
      <c r="F39" s="1"/>
      <c r="G39" s="1"/>
      <c r="H39" s="1"/>
      <c r="I39" s="1"/>
      <c r="K39" s="1"/>
      <c r="L39" s="1"/>
      <c r="M39" s="1"/>
      <c r="N39" s="1"/>
      <c r="O39" s="1"/>
    </row>
    <row r="40" ht="14.25">
      <c r="A40" s="33"/>
    </row>
    <row r="41" ht="14.25">
      <c r="A41" s="33"/>
    </row>
    <row r="42" ht="14.25">
      <c r="A42" s="33"/>
    </row>
    <row r="43" ht="14.25">
      <c r="A43" s="33"/>
    </row>
    <row r="44" ht="14.25">
      <c r="A44" s="33"/>
    </row>
    <row r="45" ht="14.25">
      <c r="A45" s="33"/>
    </row>
    <row r="46" ht="14.25">
      <c r="A46" s="33"/>
    </row>
    <row r="47" ht="14.25">
      <c r="A47" s="33"/>
    </row>
    <row r="48" ht="14.25">
      <c r="A48" s="33"/>
    </row>
    <row r="49" ht="14.25">
      <c r="A49" s="33"/>
    </row>
    <row r="50" ht="14.25">
      <c r="A50" s="33"/>
    </row>
    <row r="51" ht="14.25">
      <c r="A51" s="33"/>
    </row>
    <row r="52" ht="14.25">
      <c r="A52" s="33"/>
    </row>
    <row r="53" ht="14.25">
      <c r="A53" s="33"/>
    </row>
    <row r="54" ht="14.25">
      <c r="A54" s="33"/>
    </row>
    <row r="55" ht="14.25">
      <c r="A55" s="33"/>
    </row>
    <row r="56" ht="14.25">
      <c r="A56" s="33"/>
    </row>
    <row r="57" ht="14.25">
      <c r="A57" s="33"/>
    </row>
    <row r="58" ht="14.25">
      <c r="A58" s="33"/>
    </row>
    <row r="59" ht="14.25">
      <c r="A59" s="33"/>
    </row>
  </sheetData>
  <sheetProtection/>
  <printOptions/>
  <pageMargins left="0.75" right="0.75" top="1" bottom="1" header="0.5" footer="0.5"/>
  <pageSetup fitToHeight="1" fitToWidth="1" horizontalDpi="600" verticalDpi="600" orientation="landscape" paperSize="5" scale="66" r:id="rId1"/>
  <headerFooter alignWithMargins="0">
    <oddHeader>&amp;C&amp;"Arial,Bold"&amp;14Ontario Land Border Sales Jan - Dec 13-14
</oddHeader>
    <oddFooter>&amp;LStatistics and Reference Materials/Ontario Land Border (Dec 13-14)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TLEE</dc:creator>
  <cp:keywords/>
  <dc:description/>
  <cp:lastModifiedBy>Graham, Andrea</cp:lastModifiedBy>
  <cp:lastPrinted>2014-01-16T18:48:39Z</cp:lastPrinted>
  <dcterms:created xsi:type="dcterms:W3CDTF">2006-01-31T19:56:50Z</dcterms:created>
  <dcterms:modified xsi:type="dcterms:W3CDTF">2015-01-29T16:40:23Z</dcterms:modified>
  <cp:category/>
  <cp:version/>
  <cp:contentType/>
  <cp:contentStatus/>
</cp:coreProperties>
</file>