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200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<sst xmlns="http://schemas.openxmlformats.org/spreadsheetml/2006/main" count="90" uniqueCount="33">
  <si>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</si>
  <si>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</si>
  <si>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</si>
  <si>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</si>
  <si>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</si>
  <si>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</si>
  <si>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</si>
  <si>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</si>
  <si>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</si>
  <si>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</si>
  <si>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</si>
  <si>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</si>
  <si>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</si>
  <si>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</si>
  <si>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</si>
  <si>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</si>
  <si>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</si>
  <si>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</si>
  <si>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</si>
  <si>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</si>
  <si>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</si>
  <si>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</si>
  <si>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</si>
  <si>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</si>
  <si>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</si>
  <si>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</si>
  <si>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</si>
  <si>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</si>
  <si>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</si>
  <si>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Sep 16</t>
  </si>
  <si>
    <t>Jan - Sep 16</t>
  </si>
  <si>
    <t>Sep 17</t>
  </si>
  <si>
    <t>Jan - Sep 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</si>
</sst>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">
      <selection activeCell="L35" sqref="L35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4.2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4.2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4.25" thickTop="1">
      <c r="A4" s="20" t="s">
        <v>20</v>
      </c>
      <c r="B4" s="5">
        <v>78096.72</v>
      </c>
      <c r="C4" s="5">
        <v>53827.17</v>
      </c>
      <c r="D4" s="6">
        <v>7450.62</v>
      </c>
      <c r="E4" s="6">
        <f>SUM(B4:D4)</f>
        <v>139374.51</v>
      </c>
      <c r="F4" s="47">
        <f>IF(E$18=0,"0.00%",E4/E$18)</f>
        <v>0.015830071560466306</v>
      </c>
      <c r="G4" s="5">
        <v>116937.5</v>
      </c>
      <c r="H4" s="5">
        <v>49854.68</v>
      </c>
      <c r="I4" s="6">
        <v>14689.47</v>
      </c>
      <c r="J4" s="6">
        <f>SUM(G4:I4)</f>
        <v>181481.65</v>
      </c>
      <c r="K4" s="7">
        <f>IF(J$18=0,"0.00%",J4/J$18)</f>
        <v>0.020224777772495525</v>
      </c>
      <c r="L4" s="50">
        <f>IF((G4+H4)=0,"0.00%",(B4+C4)/(G4+H4)-1)</f>
        <v>-0.2090523068887281</v>
      </c>
      <c r="M4" s="51">
        <f>IF(I4=0,"0.00%",D4/I4-1)</f>
        <v>-0.4927917753329426</v>
      </c>
      <c r="N4" s="52">
        <f>IF(J4=0,"0.00%",E4/J4-1)</f>
        <v>-0.23201871924792383</v>
      </c>
      <c r="O4" s="1"/>
    </row>
    <row r="5" spans="1:15" s="33" customFormat="1" ht="13.5">
      <c r="A5" s="21" t="s">
        <v>21</v>
      </c>
      <c r="B5" s="2">
        <v>3070607.14</v>
      </c>
      <c r="C5" s="2">
        <v>0</v>
      </c>
      <c r="D5" s="3">
        <v>1244935.53</v>
      </c>
      <c r="E5" s="6">
        <f aca="true" t="shared" si="0" ref="E5:E17">SUM(B5:D5)</f>
        <v>4315542.67</v>
      </c>
      <c r="F5" s="47">
        <f aca="true" t="shared" si="1" ref="F5:F17">IF(E$18=0,"0.00%",E5/E$18)</f>
        <v>0.4901566957139138</v>
      </c>
      <c r="G5" s="2">
        <v>3062813.15</v>
      </c>
      <c r="H5" s="2">
        <v>0</v>
      </c>
      <c r="I5" s="3">
        <v>1298484.25</v>
      </c>
      <c r="J5" s="6">
        <f aca="true" t="shared" si="2" ref="J5:J17">SUM(G5:I5)</f>
        <v>4361297.4</v>
      </c>
      <c r="K5" s="7">
        <f aca="true" t="shared" si="3" ref="K5:K17">IF(J$18=0,"0.00%",J5/J$18)</f>
        <v>0.4860341016006992</v>
      </c>
      <c r="L5" s="50">
        <f aca="true" t="shared" si="4" ref="L5:L17">IF((G5+H5)=0,"0.00%",(B5+C5)/(G5+H5)-1)</f>
        <v>0.0025447161215172986</v>
      </c>
      <c r="M5" s="51">
        <f aca="true" t="shared" si="5" ref="M5:M17">IF(I5=0,"0.00%",D5/I5-1)</f>
        <v>-0.041239406638932996</v>
      </c>
      <c r="N5" s="52">
        <f aca="true" t="shared" si="6" ref="N5:N17">IF(J5=0,"0.00%",E5/J5-1)</f>
        <v>-0.01049108230958995</v>
      </c>
      <c r="O5" s="1"/>
    </row>
    <row r="6" spans="1:15" s="33" customFormat="1" ht="13.5">
      <c r="A6" s="21" t="s">
        <v>22</v>
      </c>
      <c r="B6" s="2">
        <v>5737.81</v>
      </c>
      <c r="C6" s="2">
        <v>0</v>
      </c>
      <c r="D6" s="3">
        <v>624734.52</v>
      </c>
      <c r="E6" s="6">
        <f t="shared" si="0"/>
        <v>630472.3300000001</v>
      </c>
      <c r="F6" s="47">
        <f t="shared" si="1"/>
        <v>0.07160866144601283</v>
      </c>
      <c r="G6" s="2">
        <v>3328.61</v>
      </c>
      <c r="H6" s="2">
        <v>0</v>
      </c>
      <c r="I6" s="3">
        <v>610395.01</v>
      </c>
      <c r="J6" s="6">
        <f t="shared" si="2"/>
        <v>613723.62</v>
      </c>
      <c r="K6" s="7">
        <f t="shared" si="3"/>
        <v>0.0683949249317024</v>
      </c>
      <c r="L6" s="50">
        <f t="shared" si="4"/>
        <v>0.723785604201153</v>
      </c>
      <c r="M6" s="51">
        <f t="shared" si="5"/>
        <v>0.023492180907573212</v>
      </c>
      <c r="N6" s="52">
        <f t="shared" si="6"/>
        <v>0.027290313512782882</v>
      </c>
      <c r="O6" s="1"/>
    </row>
    <row r="7" spans="1:15" s="33" customFormat="1" ht="13.5">
      <c r="A7" s="21" t="s">
        <v>15</v>
      </c>
      <c r="B7" s="2">
        <v>74566.89</v>
      </c>
      <c r="C7" s="2">
        <v>112387.86</v>
      </c>
      <c r="D7" s="3">
        <v>26800.22</v>
      </c>
      <c r="E7" s="6">
        <f t="shared" si="0"/>
        <v>213754.97</v>
      </c>
      <c r="F7" s="47">
        <f t="shared" si="1"/>
        <v>0.02427815869275758</v>
      </c>
      <c r="G7" s="2">
        <v>83839.11</v>
      </c>
      <c r="H7" s="2">
        <v>100863.07</v>
      </c>
      <c r="I7" s="3">
        <v>34236.03</v>
      </c>
      <c r="J7" s="6">
        <f t="shared" si="2"/>
        <v>218938.21</v>
      </c>
      <c r="K7" s="7">
        <f t="shared" si="3"/>
        <v>0.024399032316258736</v>
      </c>
      <c r="L7" s="50">
        <f t="shared" si="4"/>
        <v>0.012195687132658728</v>
      </c>
      <c r="M7" s="51">
        <f t="shared" si="5"/>
        <v>-0.21719253079285183</v>
      </c>
      <c r="N7" s="52">
        <f t="shared" si="6"/>
        <v>-0.023674442209059787</v>
      </c>
      <c r="O7" s="1"/>
    </row>
    <row r="8" spans="1:15" s="33" customFormat="1" ht="13.5">
      <c r="A8" s="21" t="s">
        <v>16</v>
      </c>
      <c r="B8" s="2">
        <v>29.96</v>
      </c>
      <c r="C8" s="2">
        <v>1594.38</v>
      </c>
      <c r="D8" s="3">
        <v>3762.12</v>
      </c>
      <c r="E8" s="6">
        <f t="shared" si="0"/>
        <v>5386.46</v>
      </c>
      <c r="F8" s="47">
        <f t="shared" si="1"/>
        <v>0.0006117908307450863</v>
      </c>
      <c r="G8" s="2">
        <v>38.91</v>
      </c>
      <c r="H8" s="2">
        <v>2507.56</v>
      </c>
      <c r="I8" s="3">
        <v>3751.78</v>
      </c>
      <c r="J8" s="6">
        <f t="shared" si="2"/>
        <v>6298.25</v>
      </c>
      <c r="K8" s="7">
        <f t="shared" si="3"/>
        <v>0.0007018930377017177</v>
      </c>
      <c r="L8" s="50">
        <f t="shared" si="4"/>
        <v>-0.3621208967708238</v>
      </c>
      <c r="M8" s="51">
        <f t="shared" si="5"/>
        <v>0.0027560251400666758</v>
      </c>
      <c r="N8" s="52">
        <f t="shared" si="6"/>
        <v>-0.1447687849799547</v>
      </c>
      <c r="O8" s="1"/>
    </row>
    <row r="9" spans="1:15" s="33" customFormat="1" ht="13.5">
      <c r="A9" s="21" t="s">
        <v>23</v>
      </c>
      <c r="B9" s="2">
        <v>3036.65</v>
      </c>
      <c r="C9" s="2">
        <v>1178.35</v>
      </c>
      <c r="D9" s="3">
        <v>0</v>
      </c>
      <c r="E9" s="6">
        <f t="shared" si="0"/>
        <v>4215</v>
      </c>
      <c r="F9" s="47">
        <f t="shared" si="1"/>
        <v>0.00047873712077886756</v>
      </c>
      <c r="G9" s="2">
        <v>4759.36</v>
      </c>
      <c r="H9" s="2">
        <v>1581.1</v>
      </c>
      <c r="I9" s="3">
        <v>0</v>
      </c>
      <c r="J9" s="6">
        <f t="shared" si="2"/>
        <v>6340.459999999999</v>
      </c>
      <c r="K9" s="7">
        <f t="shared" si="3"/>
        <v>0.0007065970277182126</v>
      </c>
      <c r="L9" s="50">
        <f t="shared" si="4"/>
        <v>-0.33522173470063676</v>
      </c>
      <c r="M9" s="51" t="str">
        <f t="shared" si="5"/>
        <v>0.00%</v>
      </c>
      <c r="N9" s="52">
        <f t="shared" si="6"/>
        <v>-0.33522173470063676</v>
      </c>
      <c r="O9" s="1"/>
    </row>
    <row r="10" spans="1:15" s="33" customFormat="1" ht="13.5">
      <c r="A10" s="21" t="s">
        <v>13</v>
      </c>
      <c r="B10" s="2">
        <v>307688.58</v>
      </c>
      <c r="C10" s="2">
        <v>36343.16</v>
      </c>
      <c r="D10" s="3">
        <v>256183.7</v>
      </c>
      <c r="E10" s="6">
        <f t="shared" si="0"/>
        <v>600215.44</v>
      </c>
      <c r="F10" s="47">
        <f t="shared" si="1"/>
        <v>0.0681721023944534</v>
      </c>
      <c r="G10" s="2">
        <v>310761.55</v>
      </c>
      <c r="H10" s="2">
        <v>34411.31</v>
      </c>
      <c r="I10" s="3">
        <v>241649.39</v>
      </c>
      <c r="J10" s="6">
        <f t="shared" si="2"/>
        <v>586822.25</v>
      </c>
      <c r="K10" s="7">
        <f t="shared" si="3"/>
        <v>0.06539696767252123</v>
      </c>
      <c r="L10" s="50">
        <f t="shared" si="4"/>
        <v>-0.0033059377843321913</v>
      </c>
      <c r="M10" s="51">
        <f t="shared" si="5"/>
        <v>0.06014627225005609</v>
      </c>
      <c r="N10" s="52">
        <f t="shared" si="6"/>
        <v>0.022823248436813603</v>
      </c>
      <c r="O10" s="1"/>
    </row>
    <row r="11" spans="1:15" s="33" customFormat="1" ht="13.5">
      <c r="A11" s="21" t="s">
        <v>24</v>
      </c>
      <c r="B11" s="2">
        <v>11799.31</v>
      </c>
      <c r="C11" s="2">
        <v>3576.6</v>
      </c>
      <c r="D11" s="3">
        <v>0</v>
      </c>
      <c r="E11" s="6">
        <f t="shared" si="0"/>
        <v>15375.91</v>
      </c>
      <c r="F11" s="47">
        <f t="shared" si="1"/>
        <v>0.0017463864490521938</v>
      </c>
      <c r="G11" s="2">
        <v>20573.01</v>
      </c>
      <c r="H11" s="2">
        <v>3906.8</v>
      </c>
      <c r="I11" s="3">
        <v>0</v>
      </c>
      <c r="J11" s="6">
        <f t="shared" si="2"/>
        <v>24479.809999999998</v>
      </c>
      <c r="K11" s="7">
        <f t="shared" si="3"/>
        <v>0.0027280924388934837</v>
      </c>
      <c r="L11" s="50">
        <f t="shared" si="4"/>
        <v>-0.371894226303227</v>
      </c>
      <c r="M11" s="51" t="str">
        <f t="shared" si="5"/>
        <v>0.00%</v>
      </c>
      <c r="N11" s="52">
        <f t="shared" si="6"/>
        <v>-0.371894226303227</v>
      </c>
      <c r="O11" s="1"/>
    </row>
    <row r="12" spans="1:15" s="33" customFormat="1" ht="13.5">
      <c r="A12" s="21" t="s">
        <v>25</v>
      </c>
      <c r="B12" s="2">
        <v>170124.29</v>
      </c>
      <c r="C12" s="2">
        <v>57962.48</v>
      </c>
      <c r="D12" s="3">
        <v>13486.68</v>
      </c>
      <c r="E12" s="6">
        <f t="shared" si="0"/>
        <v>241573.45</v>
      </c>
      <c r="F12" s="47">
        <f t="shared" si="1"/>
        <v>0.027437764628616305</v>
      </c>
      <c r="G12" s="2">
        <v>167231.35</v>
      </c>
      <c r="H12" s="2">
        <v>60779.62</v>
      </c>
      <c r="I12" s="3">
        <v>13419.88</v>
      </c>
      <c r="J12" s="6">
        <f t="shared" si="2"/>
        <v>241430.85</v>
      </c>
      <c r="K12" s="7">
        <f t="shared" si="3"/>
        <v>0.026905669463963444</v>
      </c>
      <c r="L12" s="50">
        <f t="shared" si="4"/>
        <v>0.0003324401453141945</v>
      </c>
      <c r="M12" s="51">
        <f t="shared" si="5"/>
        <v>0.004977689815408359</v>
      </c>
      <c r="N12" s="52">
        <f t="shared" si="6"/>
        <v>0.0005906453131403477</v>
      </c>
      <c r="O12" s="1"/>
    </row>
    <row r="13" spans="1:15" s="33" customFormat="1" ht="13.5">
      <c r="A13" s="21" t="s">
        <v>26</v>
      </c>
      <c r="B13" s="2">
        <v>3114.05</v>
      </c>
      <c r="C13" s="2">
        <v>7668.44</v>
      </c>
      <c r="D13" s="3">
        <v>2844.38</v>
      </c>
      <c r="E13" s="6">
        <f t="shared" si="0"/>
        <v>13626.869999999999</v>
      </c>
      <c r="F13" s="47">
        <f t="shared" si="1"/>
        <v>0.0015477315561157595</v>
      </c>
      <c r="G13" s="2">
        <v>5140</v>
      </c>
      <c r="H13" s="2">
        <v>3542.63</v>
      </c>
      <c r="I13" s="3">
        <v>1961.33</v>
      </c>
      <c r="J13" s="6">
        <f t="shared" si="2"/>
        <v>10643.960000000001</v>
      </c>
      <c r="K13" s="7">
        <f t="shared" si="3"/>
        <v>0.0011861900397055652</v>
      </c>
      <c r="L13" s="50">
        <f t="shared" si="4"/>
        <v>0.24184607659200008</v>
      </c>
      <c r="M13" s="51">
        <f t="shared" si="5"/>
        <v>0.4502302009350798</v>
      </c>
      <c r="N13" s="52">
        <f t="shared" si="6"/>
        <v>0.2802443827297356</v>
      </c>
      <c r="O13" s="1"/>
    </row>
    <row r="14" spans="1:15" s="33" customFormat="1" ht="13.5">
      <c r="A14" s="21" t="s">
        <v>27</v>
      </c>
      <c r="B14" s="2">
        <v>824036.8</v>
      </c>
      <c r="C14" s="2">
        <v>61245.85</v>
      </c>
      <c r="D14" s="3">
        <v>26874.15</v>
      </c>
      <c r="E14" s="6">
        <f t="shared" si="0"/>
        <v>912156.8</v>
      </c>
      <c r="F14" s="47">
        <f t="shared" si="1"/>
        <v>0.10360221118169996</v>
      </c>
      <c r="G14" s="2">
        <v>889560.98</v>
      </c>
      <c r="H14" s="2">
        <v>63782.29</v>
      </c>
      <c r="I14" s="3">
        <v>31753.47</v>
      </c>
      <c r="J14" s="6">
        <f t="shared" si="2"/>
        <v>985096.74</v>
      </c>
      <c r="K14" s="7">
        <f t="shared" si="3"/>
        <v>0.10978169225874794</v>
      </c>
      <c r="L14" s="50">
        <f t="shared" si="4"/>
        <v>-0.07139151462201021</v>
      </c>
      <c r="M14" s="51">
        <f t="shared" si="5"/>
        <v>-0.15366257609010914</v>
      </c>
      <c r="N14" s="52">
        <f t="shared" si="6"/>
        <v>-0.07404342846571588</v>
      </c>
      <c r="O14" s="1"/>
    </row>
    <row r="15" spans="1:15" s="33" customFormat="1" ht="13.5">
      <c r="A15" s="21" t="s">
        <v>14</v>
      </c>
      <c r="B15" s="2">
        <v>42326.92</v>
      </c>
      <c r="C15" s="2">
        <v>34503.49</v>
      </c>
      <c r="D15" s="3">
        <v>18556.55</v>
      </c>
      <c r="E15" s="6">
        <f t="shared" si="0"/>
        <v>95386.96</v>
      </c>
      <c r="F15" s="47">
        <f t="shared" si="1"/>
        <v>0.010833992548101782</v>
      </c>
      <c r="G15" s="2">
        <v>59248.73</v>
      </c>
      <c r="H15" s="2">
        <v>31040.14</v>
      </c>
      <c r="I15" s="3">
        <v>14477.08</v>
      </c>
      <c r="J15" s="6">
        <f t="shared" si="2"/>
        <v>104765.95</v>
      </c>
      <c r="K15" s="7">
        <f t="shared" si="3"/>
        <v>0.01167538457400171</v>
      </c>
      <c r="L15" s="50">
        <f t="shared" si="4"/>
        <v>-0.14906001149421844</v>
      </c>
      <c r="M15" s="51">
        <f t="shared" si="5"/>
        <v>0.28178817827904523</v>
      </c>
      <c r="N15" s="52">
        <f t="shared" si="6"/>
        <v>-0.08952326590843673</v>
      </c>
      <c r="O15" s="1"/>
    </row>
    <row r="16" spans="1:15" s="33" customFormat="1" ht="13.5">
      <c r="A16" s="21" t="s">
        <v>28</v>
      </c>
      <c r="B16" s="2">
        <v>628262.72</v>
      </c>
      <c r="C16" s="2">
        <v>453029.4</v>
      </c>
      <c r="D16" s="14">
        <v>511625.24</v>
      </c>
      <c r="E16" s="6">
        <f t="shared" si="0"/>
        <v>1592917.36</v>
      </c>
      <c r="F16" s="47">
        <f t="shared" si="1"/>
        <v>0.1809225790189976</v>
      </c>
      <c r="G16" s="2">
        <v>589227.31</v>
      </c>
      <c r="H16" s="2">
        <v>405704.06</v>
      </c>
      <c r="I16" s="14">
        <v>611227.38</v>
      </c>
      <c r="J16" s="6">
        <f t="shared" si="2"/>
        <v>1606158.75</v>
      </c>
      <c r="K16" s="7">
        <f t="shared" si="3"/>
        <v>0.17899442608164073</v>
      </c>
      <c r="L16" s="50">
        <f t="shared" si="4"/>
        <v>0.08680071068620543</v>
      </c>
      <c r="M16" s="51">
        <f t="shared" si="5"/>
        <v>-0.16295431660800275</v>
      </c>
      <c r="N16" s="52">
        <f t="shared" si="6"/>
        <v>-0.008244135269941388</v>
      </c>
      <c r="O16" s="1"/>
    </row>
    <row r="17" spans="1:15" s="33" customFormat="1" ht="14.25" thickBot="1">
      <c r="A17" s="22" t="s">
        <v>9</v>
      </c>
      <c r="B17" s="2">
        <v>9972.46</v>
      </c>
      <c r="C17" s="2">
        <v>8300.76</v>
      </c>
      <c r="D17" s="36">
        <v>6142.45</v>
      </c>
      <c r="E17" s="6">
        <f t="shared" si="0"/>
        <v>24415.670000000002</v>
      </c>
      <c r="F17" s="47">
        <f t="shared" si="1"/>
        <v>0.0027731168582887248</v>
      </c>
      <c r="G17" s="2">
        <v>13024.05</v>
      </c>
      <c r="H17" s="2">
        <v>6988.03</v>
      </c>
      <c r="I17" s="36">
        <v>5743.35</v>
      </c>
      <c r="J17" s="6">
        <f t="shared" si="2"/>
        <v>25755.43</v>
      </c>
      <c r="K17" s="7">
        <f t="shared" si="3"/>
        <v>0.002870250783950137</v>
      </c>
      <c r="L17" s="50">
        <f t="shared" si="4"/>
        <v>-0.08689051812705106</v>
      </c>
      <c r="M17" s="51">
        <f t="shared" si="5"/>
        <v>0.06948906126215526</v>
      </c>
      <c r="N17" s="52">
        <f t="shared" si="6"/>
        <v>-0.052018545215513745</v>
      </c>
      <c r="O17" s="1"/>
    </row>
    <row r="18" spans="1:15" s="33" customFormat="1" ht="15" thickBot="1" thickTop="1">
      <c r="A18" s="15" t="s">
        <v>8</v>
      </c>
      <c r="B18" s="16">
        <f>SUM(B4:B17)</f>
        <v>5229400.3</v>
      </c>
      <c r="C18" s="16">
        <f>SUM(C4:C17)</f>
        <v>831617.94</v>
      </c>
      <c r="D18" s="16">
        <f>SUM(D4:D17)</f>
        <v>2743396.16</v>
      </c>
      <c r="E18" s="17">
        <f>SUM(E4:E17)</f>
        <v>8804414.399999999</v>
      </c>
      <c r="F18" s="48">
        <f>IF(E$18=0,"0.00%",E18/E$18)</f>
        <v>1</v>
      </c>
      <c r="G18" s="16">
        <f>SUM(G4:G17)</f>
        <v>5326483.62</v>
      </c>
      <c r="H18" s="16">
        <f>SUM(H4:H17)</f>
        <v>764961.29</v>
      </c>
      <c r="I18" s="17">
        <f>SUM(I4:I17)</f>
        <v>2881788.4200000004</v>
      </c>
      <c r="J18" s="17">
        <f>SUM(J4:J17)</f>
        <v>8973233.33</v>
      </c>
      <c r="K18" s="18">
        <f>IF(J$18=0,"0.00%",J18/J$18)</f>
        <v>1</v>
      </c>
      <c r="L18" s="53">
        <f>IF(H18=0,"0.00%",(B18+C18)/(G18+H18)-1)</f>
        <v>-0.004994984022600346</v>
      </c>
      <c r="M18" s="54">
        <f>IF(I18=0,"0.00%",D18/I18-1)</f>
        <v>-0.0480230467440077</v>
      </c>
      <c r="N18" s="48">
        <f>IF(J18=0,"0.00%",E18/J18-1)</f>
        <v>-0.01881361197146103</v>
      </c>
      <c r="O18" s="35"/>
    </row>
    <row r="19" spans="1:15" s="33" customFormat="1" ht="1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4.2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4.2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4.25" thickTop="1">
      <c r="A23" s="20" t="s">
        <v>20</v>
      </c>
      <c r="B23" s="44">
        <v>685630.57</v>
      </c>
      <c r="C23" s="5">
        <v>409330.89</v>
      </c>
      <c r="D23" s="6">
        <v>64035.51</v>
      </c>
      <c r="E23" s="6">
        <f>SUM(B23:D23)</f>
        <v>1158996.97</v>
      </c>
      <c r="F23" s="47">
        <f>IF(E$37=0,"0.00%",E23/E$37)</f>
        <v>0.017157247439520604</v>
      </c>
      <c r="G23" s="44">
        <v>901422.87</v>
      </c>
      <c r="H23" s="5">
        <v>388970.35</v>
      </c>
      <c r="I23" s="6">
        <v>100390.95</v>
      </c>
      <c r="J23" s="6">
        <f>SUM(G23:I23)</f>
        <v>1390784.17</v>
      </c>
      <c r="K23" s="7">
        <f>IF(J$37=0,"0.00%",J23/J$37)</f>
        <v>0.020729657512113045</v>
      </c>
      <c r="L23" s="50">
        <f>IF((G23+H23)=0,"0.00",(B23+C23)/(G23+H23)-1)</f>
        <v>-0.151451322721612</v>
      </c>
      <c r="M23" s="51">
        <f>IF(I23=0,"0.00%",D23/I23-1)</f>
        <v>-0.36213861906875067</v>
      </c>
      <c r="N23" s="52">
        <f>IF(J23=0,"0.00%",E23/J23-1)</f>
        <v>-0.1666593602370381</v>
      </c>
      <c r="O23" s="1"/>
    </row>
    <row r="24" spans="1:15" s="33" customFormat="1" ht="13.5">
      <c r="A24" s="21" t="s">
        <v>21</v>
      </c>
      <c r="B24" s="45">
        <v>23845607.97</v>
      </c>
      <c r="C24" s="2">
        <v>0</v>
      </c>
      <c r="D24" s="3">
        <v>9257202.64</v>
      </c>
      <c r="E24" s="6">
        <f aca="true" t="shared" si="7" ref="E24:E36">SUM(B24:D24)</f>
        <v>33102810.61</v>
      </c>
      <c r="F24" s="47">
        <f aca="true" t="shared" si="8" ref="F24:F36">IF(E$37=0,"0.00%",E24/E$37)</f>
        <v>0.49003847920271787</v>
      </c>
      <c r="G24" s="45">
        <v>23052517.26</v>
      </c>
      <c r="H24" s="2">
        <v>0</v>
      </c>
      <c r="I24" s="3">
        <v>9425448.01</v>
      </c>
      <c r="J24" s="6">
        <f aca="true" t="shared" si="9" ref="J24:J36">SUM(G24:I24)</f>
        <v>32477965.270000003</v>
      </c>
      <c r="K24" s="7">
        <f aca="true" t="shared" si="10" ref="K24:K36">IF(J$37=0,"0.00%",J24/J$37)</f>
        <v>0.48408452674393193</v>
      </c>
      <c r="L24" s="50">
        <f aca="true" t="shared" si="11" ref="L24:L37">IF((G24+H24)=0,"0.00",(B24+C24)/(G24+H24)-1)</f>
        <v>0.034403648896779826</v>
      </c>
      <c r="M24" s="51">
        <f aca="true" t="shared" si="12" ref="M24:M37">IF(I24=0,"0.00%",D24/I24-1)</f>
        <v>-0.017850119147811094</v>
      </c>
      <c r="N24" s="52">
        <f aca="true" t="shared" si="13" ref="N24:N36">IF(J24=0,"0.00%",E24/J24-1)</f>
        <v>0.01923905438057627</v>
      </c>
      <c r="O24" s="1"/>
    </row>
    <row r="25" spans="1:15" s="33" customFormat="1" ht="13.5">
      <c r="A25" s="21" t="s">
        <v>22</v>
      </c>
      <c r="B25" s="45">
        <v>34107.02</v>
      </c>
      <c r="C25" s="2">
        <v>0</v>
      </c>
      <c r="D25" s="3">
        <v>4654702.83</v>
      </c>
      <c r="E25" s="6">
        <f t="shared" si="7"/>
        <v>4688809.85</v>
      </c>
      <c r="F25" s="47">
        <f t="shared" si="8"/>
        <v>0.06941094142231578</v>
      </c>
      <c r="G25" s="45">
        <v>24336.93</v>
      </c>
      <c r="H25" s="2">
        <v>0</v>
      </c>
      <c r="I25" s="3">
        <v>4498085.5</v>
      </c>
      <c r="J25" s="6">
        <f t="shared" si="9"/>
        <v>4522422.43</v>
      </c>
      <c r="K25" s="7">
        <f t="shared" si="10"/>
        <v>0.06740676959171747</v>
      </c>
      <c r="L25" s="50">
        <f t="shared" si="11"/>
        <v>0.4014512101567451</v>
      </c>
      <c r="M25" s="51">
        <f t="shared" si="12"/>
        <v>0.03481866451849358</v>
      </c>
      <c r="N25" s="52">
        <f t="shared" si="13"/>
        <v>0.03679165813795948</v>
      </c>
      <c r="O25" s="1"/>
    </row>
    <row r="26" spans="1:15" s="33" customFormat="1" ht="13.5">
      <c r="A26" s="21" t="s">
        <v>15</v>
      </c>
      <c r="B26" s="45">
        <v>428571.1</v>
      </c>
      <c r="C26" s="3">
        <v>839760.26</v>
      </c>
      <c r="D26" s="3">
        <v>197512.16</v>
      </c>
      <c r="E26" s="6">
        <f t="shared" si="7"/>
        <v>1465843.5199999998</v>
      </c>
      <c r="F26" s="47">
        <f t="shared" si="8"/>
        <v>0.02169965981900528</v>
      </c>
      <c r="G26" s="45">
        <v>505721.69</v>
      </c>
      <c r="H26" s="3">
        <v>668616.23</v>
      </c>
      <c r="I26" s="3">
        <v>192316.45</v>
      </c>
      <c r="J26" s="6">
        <f t="shared" si="9"/>
        <v>1366654.3699999999</v>
      </c>
      <c r="K26" s="7">
        <f t="shared" si="10"/>
        <v>0.020370002505516453</v>
      </c>
      <c r="L26" s="50">
        <f t="shared" si="11"/>
        <v>0.08003951707528945</v>
      </c>
      <c r="M26" s="51">
        <f t="shared" si="12"/>
        <v>0.027016461670335445</v>
      </c>
      <c r="N26" s="52">
        <f t="shared" si="13"/>
        <v>0.07257807985496711</v>
      </c>
      <c r="O26" s="1"/>
    </row>
    <row r="27" spans="1:15" s="33" customFormat="1" ht="13.5">
      <c r="A27" s="21" t="s">
        <v>16</v>
      </c>
      <c r="B27" s="45">
        <v>81.01</v>
      </c>
      <c r="C27" s="3">
        <v>13327.35</v>
      </c>
      <c r="D27" s="3">
        <v>23663.25</v>
      </c>
      <c r="E27" s="6">
        <f t="shared" si="7"/>
        <v>37071.61</v>
      </c>
      <c r="F27" s="47">
        <f t="shared" si="8"/>
        <v>0.0005487907235438298</v>
      </c>
      <c r="G27" s="45">
        <v>798.45</v>
      </c>
      <c r="H27" s="3">
        <v>21452.02</v>
      </c>
      <c r="I27" s="3">
        <v>27575.15</v>
      </c>
      <c r="J27" s="6">
        <f t="shared" si="9"/>
        <v>49825.62</v>
      </c>
      <c r="K27" s="7">
        <f t="shared" si="10"/>
        <v>0.0007426515632031461</v>
      </c>
      <c r="L27" s="50">
        <f t="shared" si="11"/>
        <v>-0.39738980794562995</v>
      </c>
      <c r="M27" s="51">
        <f t="shared" si="12"/>
        <v>-0.1418632355581022</v>
      </c>
      <c r="N27" s="52">
        <f t="shared" si="13"/>
        <v>-0.2559729311948351</v>
      </c>
      <c r="O27" s="1"/>
    </row>
    <row r="28" spans="1:15" s="33" customFormat="1" ht="13.5">
      <c r="A28" s="21" t="s">
        <v>23</v>
      </c>
      <c r="B28" s="45">
        <v>33752.36</v>
      </c>
      <c r="C28" s="3">
        <v>15901.94</v>
      </c>
      <c r="D28" s="3">
        <v>48.92</v>
      </c>
      <c r="E28" s="6">
        <f t="shared" si="7"/>
        <v>49703.22</v>
      </c>
      <c r="F28" s="47">
        <f t="shared" si="8"/>
        <v>0.0007357831522898022</v>
      </c>
      <c r="G28" s="45">
        <v>20926.98</v>
      </c>
      <c r="H28" s="3">
        <v>13749.6</v>
      </c>
      <c r="I28" s="3">
        <v>115.84</v>
      </c>
      <c r="J28" s="6">
        <f t="shared" si="9"/>
        <v>34792.42</v>
      </c>
      <c r="K28" s="7">
        <f t="shared" si="10"/>
        <v>0.000518581506875788</v>
      </c>
      <c r="L28" s="50">
        <f t="shared" si="11"/>
        <v>0.43192610113223395</v>
      </c>
      <c r="M28" s="51">
        <f t="shared" si="12"/>
        <v>-0.5776933701657458</v>
      </c>
      <c r="N28" s="52">
        <f t="shared" si="13"/>
        <v>0.4285646126368905</v>
      </c>
      <c r="O28" s="1"/>
    </row>
    <row r="29" spans="1:15" s="33" customFormat="1" ht="13.5">
      <c r="A29" s="21" t="s">
        <v>13</v>
      </c>
      <c r="B29" s="45">
        <v>2332476.77</v>
      </c>
      <c r="C29" s="3">
        <v>273354.98</v>
      </c>
      <c r="D29" s="3">
        <v>1663533.71</v>
      </c>
      <c r="E29" s="6">
        <f t="shared" si="7"/>
        <v>4269365.46</v>
      </c>
      <c r="F29" s="47">
        <f t="shared" si="8"/>
        <v>0.06320168344095214</v>
      </c>
      <c r="G29" s="45">
        <v>2272412.3</v>
      </c>
      <c r="H29" s="3">
        <v>286018.24</v>
      </c>
      <c r="I29" s="3">
        <v>1555730.92</v>
      </c>
      <c r="J29" s="6">
        <f t="shared" si="9"/>
        <v>4114161.46</v>
      </c>
      <c r="K29" s="7">
        <f t="shared" si="10"/>
        <v>0.06132163412194645</v>
      </c>
      <c r="L29" s="50">
        <f t="shared" si="11"/>
        <v>0.018527456289667343</v>
      </c>
      <c r="M29" s="51">
        <f t="shared" si="12"/>
        <v>0.06929398176389023</v>
      </c>
      <c r="N29" s="52">
        <f t="shared" si="13"/>
        <v>0.03772433374552109</v>
      </c>
      <c r="O29" s="1"/>
    </row>
    <row r="30" spans="1:15" s="33" customFormat="1" ht="13.5">
      <c r="A30" s="21" t="s">
        <v>24</v>
      </c>
      <c r="B30" s="45">
        <v>80922.51</v>
      </c>
      <c r="C30" s="3">
        <v>26153.32</v>
      </c>
      <c r="D30" s="3">
        <v>1030.15</v>
      </c>
      <c r="E30" s="6">
        <f t="shared" si="7"/>
        <v>108105.97999999998</v>
      </c>
      <c r="F30" s="47">
        <f t="shared" si="8"/>
        <v>0.0016003502136436693</v>
      </c>
      <c r="G30" s="45">
        <v>108540</v>
      </c>
      <c r="H30" s="3">
        <v>29550.32</v>
      </c>
      <c r="I30" s="3">
        <v>654.79</v>
      </c>
      <c r="J30" s="6">
        <f t="shared" si="9"/>
        <v>138745.11000000002</v>
      </c>
      <c r="K30" s="7">
        <f t="shared" si="10"/>
        <v>0.0020679978057130542</v>
      </c>
      <c r="L30" s="50">
        <f t="shared" si="11"/>
        <v>-0.224595684911151</v>
      </c>
      <c r="M30" s="51">
        <f t="shared" si="12"/>
        <v>0.5732524931657481</v>
      </c>
      <c r="N30" s="52">
        <f t="shared" si="13"/>
        <v>-0.220830341335994</v>
      </c>
      <c r="O30" s="1"/>
    </row>
    <row r="31" spans="1:15" s="33" customFormat="1" ht="13.5">
      <c r="A31" s="21" t="s">
        <v>25</v>
      </c>
      <c r="B31" s="45">
        <v>1139302.96</v>
      </c>
      <c r="C31" s="3">
        <v>450410.47</v>
      </c>
      <c r="D31" s="3">
        <v>96231.5</v>
      </c>
      <c r="E31" s="6">
        <f t="shared" si="7"/>
        <v>1685944.93</v>
      </c>
      <c r="F31" s="47">
        <f t="shared" si="8"/>
        <v>0.024957937839488263</v>
      </c>
      <c r="G31" s="45">
        <v>1265973.58</v>
      </c>
      <c r="H31" s="3">
        <v>487821</v>
      </c>
      <c r="I31" s="3">
        <v>87132.01</v>
      </c>
      <c r="J31" s="6">
        <f t="shared" si="9"/>
        <v>1840926.59</v>
      </c>
      <c r="K31" s="7">
        <f t="shared" si="10"/>
        <v>0.02743903658009147</v>
      </c>
      <c r="L31" s="50">
        <f t="shared" si="11"/>
        <v>-0.0935577928402539</v>
      </c>
      <c r="M31" s="51">
        <f t="shared" si="12"/>
        <v>0.10443337643651285</v>
      </c>
      <c r="N31" s="52">
        <f t="shared" si="13"/>
        <v>-0.08418676814266679</v>
      </c>
      <c r="O31" s="1"/>
    </row>
    <row r="32" spans="1:15" s="33" customFormat="1" ht="13.5">
      <c r="A32" s="21" t="s">
        <v>26</v>
      </c>
      <c r="B32" s="45">
        <v>33611.61</v>
      </c>
      <c r="C32" s="3">
        <v>52215.96</v>
      </c>
      <c r="D32" s="33">
        <v>25007.08</v>
      </c>
      <c r="E32" s="6">
        <f t="shared" si="7"/>
        <v>110834.65000000001</v>
      </c>
      <c r="F32" s="47">
        <f t="shared" si="8"/>
        <v>0.001640744164260121</v>
      </c>
      <c r="G32" s="45">
        <v>55698.8</v>
      </c>
      <c r="H32" s="3">
        <v>39836.59</v>
      </c>
      <c r="I32" s="3">
        <v>18947.35</v>
      </c>
      <c r="J32" s="6">
        <f t="shared" si="9"/>
        <v>114482.73999999999</v>
      </c>
      <c r="K32" s="7">
        <f t="shared" si="10"/>
        <v>0.001706366841411694</v>
      </c>
      <c r="L32" s="50">
        <f t="shared" si="11"/>
        <v>-0.10161490940687001</v>
      </c>
      <c r="M32" s="51">
        <f>IF(I32=0,"0.00%",D32/I32-1)</f>
        <v>0.31981939426885564</v>
      </c>
      <c r="N32" s="52">
        <f t="shared" si="13"/>
        <v>-0.031865851568541936</v>
      </c>
      <c r="O32" s="1"/>
    </row>
    <row r="33" spans="1:15" s="33" customFormat="1" ht="13.5">
      <c r="A33" s="21" t="s">
        <v>27</v>
      </c>
      <c r="B33" s="45">
        <v>6318265</v>
      </c>
      <c r="C33" s="3">
        <v>507788.3</v>
      </c>
      <c r="D33" s="3">
        <v>190764.72</v>
      </c>
      <c r="E33" s="6">
        <f t="shared" si="7"/>
        <v>7016818.02</v>
      </c>
      <c r="F33" s="47">
        <f t="shared" si="8"/>
        <v>0.10387368226443856</v>
      </c>
      <c r="G33" s="45">
        <v>6382521.5</v>
      </c>
      <c r="H33" s="3">
        <v>575531.22</v>
      </c>
      <c r="I33" s="3">
        <v>230088.16</v>
      </c>
      <c r="J33" s="6">
        <f t="shared" si="9"/>
        <v>7188140.88</v>
      </c>
      <c r="K33" s="7">
        <f t="shared" si="10"/>
        <v>0.10713934038465428</v>
      </c>
      <c r="L33" s="50">
        <f t="shared" si="11"/>
        <v>-0.018970741572650773</v>
      </c>
      <c r="M33" s="51">
        <f>IF(I33=0,"0.00%",D33/I33-1)</f>
        <v>-0.17090596925978285</v>
      </c>
      <c r="N33" s="52">
        <f t="shared" si="13"/>
        <v>-0.023834098810817994</v>
      </c>
      <c r="O33" s="1"/>
    </row>
    <row r="34" spans="1:15" s="33" customFormat="1" ht="13.5">
      <c r="A34" s="21" t="s">
        <v>14</v>
      </c>
      <c r="B34" s="45">
        <v>259421.67</v>
      </c>
      <c r="C34" s="3">
        <v>272358.37</v>
      </c>
      <c r="D34" s="3">
        <v>116407.74</v>
      </c>
      <c r="E34" s="6">
        <f t="shared" si="7"/>
        <v>648187.78</v>
      </c>
      <c r="F34" s="47">
        <f t="shared" si="8"/>
        <v>0.009595467819673027</v>
      </c>
      <c r="G34" s="45">
        <v>353775.61</v>
      </c>
      <c r="H34" s="3">
        <v>242229.94</v>
      </c>
      <c r="I34" s="3">
        <v>104900.75</v>
      </c>
      <c r="J34" s="6">
        <f t="shared" si="9"/>
        <v>700906.3</v>
      </c>
      <c r="K34" s="7">
        <f t="shared" si="10"/>
        <v>0.01044701820778012</v>
      </c>
      <c r="L34" s="50">
        <f t="shared" si="11"/>
        <v>-0.10775991934974427</v>
      </c>
      <c r="M34" s="51">
        <f>IF(I34=0,"0.00%",D34/I34-1)</f>
        <v>0.10969406796424241</v>
      </c>
      <c r="N34" s="52">
        <f t="shared" si="13"/>
        <v>-0.07521478976576468</v>
      </c>
      <c r="O34" s="1"/>
    </row>
    <row r="35" spans="1:15" s="33" customFormat="1" ht="13.5">
      <c r="A35" s="21" t="s">
        <v>28</v>
      </c>
      <c r="B35" s="45">
        <v>5013100.84</v>
      </c>
      <c r="C35" s="3">
        <v>3697528.95</v>
      </c>
      <c r="D35" s="3">
        <v>4310467.53</v>
      </c>
      <c r="E35" s="6">
        <f>SUM(B35:D35)</f>
        <v>13021097.32</v>
      </c>
      <c r="F35" s="47">
        <f t="shared" si="8"/>
        <v>0.19275821631640558</v>
      </c>
      <c r="G35" s="45">
        <v>4560192.43</v>
      </c>
      <c r="H35" s="3">
        <v>3235189.93</v>
      </c>
      <c r="I35" s="14">
        <v>5137384.42</v>
      </c>
      <c r="J35" s="6">
        <f t="shared" si="9"/>
        <v>12932766.78</v>
      </c>
      <c r="K35" s="7">
        <f t="shared" si="10"/>
        <v>0.19276306979639626</v>
      </c>
      <c r="L35" s="50">
        <f t="shared" si="11"/>
        <v>0.11740892078576626</v>
      </c>
      <c r="M35" s="51">
        <f>IF(I35=0,"0.00%",D35/I35-1)</f>
        <v>-0.16096068006528497</v>
      </c>
      <c r="N35" s="52">
        <f t="shared" si="13"/>
        <v>0.006829980119691159</v>
      </c>
      <c r="O35" s="1"/>
    </row>
    <row r="36" spans="1:15" s="33" customFormat="1" ht="14.25" thickBot="1">
      <c r="A36" s="22" t="s">
        <v>9</v>
      </c>
      <c r="B36" s="46">
        <v>104536.14</v>
      </c>
      <c r="C36" s="36">
        <v>53642.15</v>
      </c>
      <c r="D36" s="36">
        <v>29683.39</v>
      </c>
      <c r="E36" s="6">
        <f t="shared" si="7"/>
        <v>187861.68</v>
      </c>
      <c r="F36" s="47">
        <f t="shared" si="8"/>
        <v>0.0027810161817455304</v>
      </c>
      <c r="G36" s="46">
        <v>126575.18</v>
      </c>
      <c r="H36" s="36">
        <v>63842.02</v>
      </c>
      <c r="I36" s="36">
        <v>28525.69</v>
      </c>
      <c r="J36" s="6">
        <f t="shared" si="9"/>
        <v>218942.88999999998</v>
      </c>
      <c r="K36" s="7">
        <f t="shared" si="10"/>
        <v>0.00326334683864876</v>
      </c>
      <c r="L36" s="56">
        <f t="shared" si="11"/>
        <v>-0.16930671178864087</v>
      </c>
      <c r="M36" s="57">
        <f t="shared" si="12"/>
        <v>0.040584469648236476</v>
      </c>
      <c r="N36" s="52">
        <f t="shared" si="13"/>
        <v>-0.14196035322270573</v>
      </c>
      <c r="O36" s="1"/>
    </row>
    <row r="37" spans="1:15" s="33" customFormat="1" ht="15" thickBot="1" thickTop="1">
      <c r="A37" s="15" t="s">
        <v>8</v>
      </c>
      <c r="B37" s="16">
        <f>SUM(B23:B36)</f>
        <v>40309387.53</v>
      </c>
      <c r="C37" s="16">
        <f>SUM(C23:C36)</f>
        <v>6611772.94</v>
      </c>
      <c r="D37" s="17">
        <f>SUM(D23:D36)</f>
        <v>20630291.130000003</v>
      </c>
      <c r="E37" s="17">
        <f>SUM(E23:E36)</f>
        <v>67551451.6</v>
      </c>
      <c r="F37" s="48">
        <f>IF(E$37=0,"0.00%",E37/E$37)</f>
        <v>1</v>
      </c>
      <c r="G37" s="16">
        <f>SUM(G23:G36)</f>
        <v>39631413.58</v>
      </c>
      <c r="H37" s="16">
        <f>SUM(H23:H36)</f>
        <v>6052807.46</v>
      </c>
      <c r="I37" s="17">
        <f>SUM(I23:I36)</f>
        <v>21407295.99</v>
      </c>
      <c r="J37" s="17">
        <f>SUM(J23:J36)</f>
        <v>67091517.03000001</v>
      </c>
      <c r="K37" s="18">
        <f>IF(J$37=0,"0.00%",J37/J$37)</f>
        <v>1</v>
      </c>
      <c r="L37" s="55">
        <f t="shared" si="11"/>
        <v>0.02707585686788816</v>
      </c>
      <c r="M37" s="54">
        <f t="shared" si="12"/>
        <v>-0.036296263683323615</v>
      </c>
      <c r="N37" s="48">
        <f>IF(J37=0,"0.00%",E37/J37-1)</f>
        <v>0.006855331200728676</v>
      </c>
      <c r="O37" s="35"/>
    </row>
    <row r="38" spans="3:15" s="33" customFormat="1" ht="14.2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3.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3.5">
      <c r="A40" s="33"/>
    </row>
    <row r="41" ht="13.5">
      <c r="A41" s="33"/>
    </row>
    <row r="42" ht="13.5">
      <c r="A42" s="33"/>
    </row>
    <row r="43" ht="13.5">
      <c r="A43" s="33"/>
    </row>
    <row r="44" ht="13.5">
      <c r="A44" s="33"/>
    </row>
    <row r="45" ht="13.5">
      <c r="A45" s="33"/>
    </row>
    <row r="46" ht="13.5">
      <c r="A46" s="33"/>
    </row>
    <row r="47" ht="13.5">
      <c r="A47" s="33"/>
    </row>
    <row r="48" ht="13.5">
      <c r="A48" s="33"/>
    </row>
    <row r="49" ht="13.5">
      <c r="A49" s="33"/>
    </row>
    <row r="50" ht="13.5">
      <c r="A50" s="33"/>
    </row>
    <row r="51" ht="13.5">
      <c r="A51" s="33"/>
    </row>
    <row r="52" ht="13.5">
      <c r="A52" s="33"/>
    </row>
    <row r="53" ht="13.5">
      <c r="A53" s="33"/>
    </row>
    <row r="54" ht="13.5">
      <c r="A54" s="33"/>
    </row>
    <row r="55" ht="13.5">
      <c r="A55" s="33"/>
    </row>
    <row r="56" ht="13.5">
      <c r="A56" s="33"/>
    </row>
    <row r="57" ht="13.5">
      <c r="A57" s="33"/>
    </row>
    <row r="58" ht="13.5">
      <c r="A58" s="33"/>
    </row>
    <row r="59" ht="13.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Sep 16-17</oddHeader>
    <oddFooter>&amp;LStatistics and Reference Materials/Ontario Land Border (Sep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2016-10-19T14:46:06Z</cp:lastPrinted>
  <dcterms:created xsi:type="dcterms:W3CDTF">2006-01-31T19:56:50Z</dcterms:created>
  <dcterms:modified xsi:type="dcterms:W3CDTF">2017-11-10T19:39:24Z</dcterms:modified>
  <cp:category/>
  <cp:version/>
  <cp:contentType/>
  <cp:contentStatus/>
</cp:coreProperties>
</file>