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200" windowHeight="669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<sst xmlns="http://schemas.openxmlformats.org/spreadsheetml/2006/main" count="90" uniqueCount="33">
  <si>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</si>
  <si>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</si>
  <si>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</si>
  <si>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</si>
  <si>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</si>
  <si>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</si>
  <si>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</si>
  <si>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</si>
  <si>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</si>
  <si>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</si>
  <si>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</si>
  <si>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</si>
  <si>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</si>
  <si>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</si>
  <si>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</si>
  <si>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</si>
  <si>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</si>
  <si>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</si>
  <si>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</si>
  <si>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</si>
  <si>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</si>
  <si>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</si>
  <si>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</si>
  <si>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</si>
  <si>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</si>
  <si>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</si>
  <si>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</si>
  <si>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</si>
  <si>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</si>
  <si>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Nov 15</t>
  </si>
  <si>
    <t>Jan - Nov 15</t>
  </si>
  <si>
    <t>Nov 16</t>
  </si>
  <si>
    <t>Jan - Nov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</si>
</sst>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1" fillId="33" borderId="41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2" fillId="0" borderId="29" xfId="57" applyNumberFormat="1" applyFont="1" applyBorder="1" applyAlignment="1">
      <alignment horizontal="right"/>
    </xf>
    <xf numFmtId="0" fontId="1" fillId="0" borderId="42" xfId="0" applyFont="1" applyBorder="1" applyAlignment="1">
      <alignment horizontal="center"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A1">
      <selection activeCell="A1" sqref="A1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9.8515625" style="1" customWidth="1"/>
    <col min="15" max="16384" width="9.140625" style="1" customWidth="1"/>
  </cols>
  <sheetData>
    <row r="1" spans="1:14" s="37" customFormat="1" ht="15" thickBot="1" thickTop="1">
      <c r="A1" s="24" t="s">
        <v>17</v>
      </c>
      <c r="B1" s="41"/>
      <c r="C1" s="34" t="s">
        <v>31</v>
      </c>
      <c r="D1" s="34"/>
      <c r="E1" s="29"/>
      <c r="F1" s="30"/>
      <c r="G1" s="31"/>
      <c r="H1" s="34" t="s">
        <v>29</v>
      </c>
      <c r="I1" s="34"/>
      <c r="J1" s="29"/>
      <c r="K1" s="30"/>
      <c r="L1" s="31"/>
      <c r="M1" s="28" t="s">
        <v>12</v>
      </c>
      <c r="N1" s="30"/>
    </row>
    <row r="2" spans="1:14" s="33" customFormat="1" ht="14.2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4.25" thickBot="1">
      <c r="A3" s="8" t="s">
        <v>4</v>
      </c>
      <c r="B3" s="57" t="s">
        <v>5</v>
      </c>
      <c r="C3" s="25" t="s">
        <v>5</v>
      </c>
      <c r="D3" s="26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" thickBot="1" thickTop="1">
      <c r="A4" s="20" t="s">
        <v>20</v>
      </c>
      <c r="B4" s="2">
        <v>71864.74</v>
      </c>
      <c r="C4" s="3">
        <v>43014.45</v>
      </c>
      <c r="D4" s="3">
        <v>24427.17</v>
      </c>
      <c r="E4" s="5">
        <f>SUM(B4:D4)</f>
        <v>139306.36</v>
      </c>
      <c r="F4" s="46">
        <f>IF(E$18=0,"0.00%",E4/E$18)</f>
        <v>0.01822828048395994</v>
      </c>
      <c r="G4" s="58">
        <v>88955.02</v>
      </c>
      <c r="H4" s="58">
        <v>32088.25</v>
      </c>
      <c r="I4" s="58">
        <v>13273.2</v>
      </c>
      <c r="J4" s="6">
        <f>SUM(G4:I4)</f>
        <v>134316.47</v>
      </c>
      <c r="K4" s="7">
        <f>IF(J$18=0,"0.00%",J4/J$18)</f>
        <v>0.018222987240582116</v>
      </c>
      <c r="L4" s="49">
        <f>IF((G4+H4)=0,"0.00%",(B4+C4)/(G4+H4)-1)</f>
        <v>-0.05092459911236702</v>
      </c>
      <c r="M4" s="50">
        <f>IF(I4=0,"0.00%",D4/I4-1)</f>
        <v>0.8403376729048004</v>
      </c>
      <c r="N4" s="51">
        <f>IF(J4=0,"0.00%",E4/J4-1)</f>
        <v>0.03715024672700218</v>
      </c>
      <c r="O4" s="1"/>
    </row>
    <row r="5" spans="1:15" s="33" customFormat="1" ht="14.25" thickBot="1">
      <c r="A5" s="21" t="s">
        <v>21</v>
      </c>
      <c r="B5" s="2">
        <v>2754753.37</v>
      </c>
      <c r="C5" s="3">
        <v>0</v>
      </c>
      <c r="D5" s="3">
        <v>1048692.2</v>
      </c>
      <c r="E5" s="5">
        <f aca="true" t="shared" si="0" ref="E5:E17">SUM(B5:D5)</f>
        <v>3803445.5700000003</v>
      </c>
      <c r="F5" s="46">
        <f aca="true" t="shared" si="1" ref="F5:F17">IF(E$18=0,"0.00%",E5/E$18)</f>
        <v>0.4976820344414635</v>
      </c>
      <c r="G5" s="58">
        <v>2474042.96</v>
      </c>
      <c r="H5" s="58">
        <v>0</v>
      </c>
      <c r="I5" s="58">
        <v>984351.43</v>
      </c>
      <c r="J5" s="6">
        <f aca="true" t="shared" si="2" ref="J5:J17">SUM(G5:I5)</f>
        <v>3458394.39</v>
      </c>
      <c r="K5" s="7">
        <f aca="true" t="shared" si="3" ref="K5:K17">IF(J$18=0,"0.00%",J5/J$18)</f>
        <v>0.46920736408476765</v>
      </c>
      <c r="L5" s="49">
        <f>IF((G5+H5)=0,"0.00%",(B5+C5)/(G5+H5)-1)</f>
        <v>0.11346222136740924</v>
      </c>
      <c r="M5" s="50">
        <f>IF(I5=0,"0.00%",D5/I5-1)</f>
        <v>0.06536361713824079</v>
      </c>
      <c r="N5" s="51">
        <f aca="true" t="shared" si="4" ref="N5:N17">IF(J5=0,"0.00%",E5/J5-1)</f>
        <v>0.0997720737107719</v>
      </c>
      <c r="O5" s="1"/>
    </row>
    <row r="6" spans="1:15" s="33" customFormat="1" ht="14.25" thickBot="1">
      <c r="A6" s="21" t="s">
        <v>22</v>
      </c>
      <c r="B6" s="2">
        <v>3624.23</v>
      </c>
      <c r="C6" s="3">
        <v>0</v>
      </c>
      <c r="D6" s="3">
        <v>479868.63</v>
      </c>
      <c r="E6" s="5">
        <f t="shared" si="0"/>
        <v>483492.86</v>
      </c>
      <c r="F6" s="46">
        <f t="shared" si="1"/>
        <v>0.06326519093652276</v>
      </c>
      <c r="G6" s="58">
        <v>4677.92</v>
      </c>
      <c r="H6" s="58">
        <v>0</v>
      </c>
      <c r="I6" s="58">
        <v>456469.69</v>
      </c>
      <c r="J6" s="6">
        <f t="shared" si="2"/>
        <v>461147.61</v>
      </c>
      <c r="K6" s="7">
        <f t="shared" si="3"/>
        <v>0.06256482926520432</v>
      </c>
      <c r="L6" s="49">
        <f>IF((G6+H6)=0,"0.00%",(B6+C6)/(G6+H6)-1)</f>
        <v>-0.2252475459178438</v>
      </c>
      <c r="M6" s="50">
        <f>IF(I6=0,"0.00%",D6/I6-1)</f>
        <v>0.051260665302881314</v>
      </c>
      <c r="N6" s="51">
        <f t="shared" si="4"/>
        <v>0.048455742836875926</v>
      </c>
      <c r="O6" s="1"/>
    </row>
    <row r="7" spans="1:15" s="33" customFormat="1" ht="14.25" thickBot="1">
      <c r="A7" s="21" t="s">
        <v>15</v>
      </c>
      <c r="B7" s="2">
        <v>36962.4</v>
      </c>
      <c r="C7" s="3">
        <v>78052.55</v>
      </c>
      <c r="D7" s="3">
        <v>14478.11</v>
      </c>
      <c r="E7" s="5">
        <f t="shared" si="0"/>
        <v>129493.06000000001</v>
      </c>
      <c r="F7" s="46">
        <f t="shared" si="1"/>
        <v>0.016944207130286472</v>
      </c>
      <c r="G7" s="58">
        <v>47533.6</v>
      </c>
      <c r="H7" s="58">
        <v>54746.51</v>
      </c>
      <c r="I7" s="58">
        <v>11659.86</v>
      </c>
      <c r="J7" s="6">
        <f t="shared" si="2"/>
        <v>113939.97</v>
      </c>
      <c r="K7" s="7">
        <f t="shared" si="3"/>
        <v>0.015458466258846061</v>
      </c>
      <c r="L7" s="49">
        <f>IF((G7+H7)=0,"0.00%",(B7+C7)/(G7+H7)-1)</f>
        <v>0.12450944763356242</v>
      </c>
      <c r="M7" s="50">
        <f>IF(I7=0,"0.00%",D7/I7-1)</f>
        <v>0.24170530349421004</v>
      </c>
      <c r="N7" s="51">
        <f t="shared" si="4"/>
        <v>0.13650249337436215</v>
      </c>
      <c r="O7" s="1"/>
    </row>
    <row r="8" spans="1:15" s="33" customFormat="1" ht="14.25" thickBot="1">
      <c r="A8" s="21" t="s">
        <v>16</v>
      </c>
      <c r="B8" s="2">
        <v>52.86</v>
      </c>
      <c r="C8" s="3">
        <v>2407.83</v>
      </c>
      <c r="D8" s="3">
        <v>2621.58</v>
      </c>
      <c r="E8" s="5">
        <f t="shared" si="0"/>
        <v>5082.27</v>
      </c>
      <c r="F8" s="46">
        <f t="shared" si="1"/>
        <v>0.0006650166083961644</v>
      </c>
      <c r="G8" s="58">
        <v>71.71</v>
      </c>
      <c r="H8" s="58">
        <v>2483.64</v>
      </c>
      <c r="I8" s="58">
        <v>1664.2</v>
      </c>
      <c r="J8" s="6">
        <f t="shared" si="2"/>
        <v>4219.55</v>
      </c>
      <c r="K8" s="7">
        <f t="shared" si="3"/>
        <v>0.0005724748857008993</v>
      </c>
      <c r="L8" s="49">
        <f>IF((G8+H8)=0,"0.00%",(B8+C8)/(G8+H8)-1)</f>
        <v>-0.03704384917917303</v>
      </c>
      <c r="M8" s="50">
        <f>IF(I8=0,"0.00%",D8/I8-1)</f>
        <v>0.5752794135320274</v>
      </c>
      <c r="N8" s="51">
        <f t="shared" si="4"/>
        <v>0.20445782133165857</v>
      </c>
      <c r="O8" s="1"/>
    </row>
    <row r="9" spans="1:15" s="33" customFormat="1" ht="14.25" thickBot="1">
      <c r="A9" s="21" t="s">
        <v>23</v>
      </c>
      <c r="B9" s="2">
        <v>3002.69</v>
      </c>
      <c r="C9" s="3">
        <v>1022.63</v>
      </c>
      <c r="D9" s="3">
        <v>0</v>
      </c>
      <c r="E9" s="5">
        <f t="shared" si="0"/>
        <v>4025.32</v>
      </c>
      <c r="F9" s="46">
        <f t="shared" si="1"/>
        <v>0.00052671437253614</v>
      </c>
      <c r="G9" s="58">
        <v>778.94</v>
      </c>
      <c r="H9" s="58">
        <v>920.55</v>
      </c>
      <c r="I9" s="58">
        <v>64.95</v>
      </c>
      <c r="J9" s="6">
        <f t="shared" si="2"/>
        <v>1764.44</v>
      </c>
      <c r="K9" s="7">
        <f t="shared" si="3"/>
        <v>0.00023938514470170868</v>
      </c>
      <c r="L9" s="49">
        <f>IF((G9+H9)=0,"0.00%",(B9+C9)/(G9+H9)-1)</f>
        <v>1.3685458578750098</v>
      </c>
      <c r="M9" s="50">
        <f>IF(I9=0,"0.00%",D9/I9-1)</f>
        <v>-1</v>
      </c>
      <c r="N9" s="51">
        <f t="shared" si="4"/>
        <v>1.2813583913309605</v>
      </c>
      <c r="O9" s="1"/>
    </row>
    <row r="10" spans="1:15" s="33" customFormat="1" ht="14.25" thickBot="1">
      <c r="A10" s="21" t="s">
        <v>13</v>
      </c>
      <c r="B10" s="2">
        <v>248713.18</v>
      </c>
      <c r="C10" s="3">
        <v>28464.33</v>
      </c>
      <c r="D10" s="3">
        <v>133089.97</v>
      </c>
      <c r="E10" s="5">
        <f t="shared" si="0"/>
        <v>410267.48</v>
      </c>
      <c r="F10" s="46">
        <f t="shared" si="1"/>
        <v>0.053683627214776306</v>
      </c>
      <c r="G10" s="58">
        <v>240051.25</v>
      </c>
      <c r="H10" s="58">
        <v>32147.78</v>
      </c>
      <c r="I10" s="58">
        <v>111311.18</v>
      </c>
      <c r="J10" s="6">
        <f t="shared" si="2"/>
        <v>383510.21</v>
      </c>
      <c r="K10" s="7">
        <f t="shared" si="3"/>
        <v>0.052031606127401715</v>
      </c>
      <c r="L10" s="49">
        <f>IF((G10+H10)=0,"0.00%",(B10+C10)/(G10+H10)-1)</f>
        <v>0.018289852098297255</v>
      </c>
      <c r="M10" s="50">
        <f>IF(I10=0,"0.00%",D10/I10-1)</f>
        <v>0.19565680644118588</v>
      </c>
      <c r="N10" s="51">
        <f t="shared" si="4"/>
        <v>0.06976938110721997</v>
      </c>
      <c r="O10" s="1"/>
    </row>
    <row r="11" spans="1:15" s="33" customFormat="1" ht="14.25" thickBot="1">
      <c r="A11" s="21" t="s">
        <v>24</v>
      </c>
      <c r="B11" s="2">
        <v>25698</v>
      </c>
      <c r="C11" s="3">
        <v>4666.06</v>
      </c>
      <c r="D11" s="3">
        <v>0</v>
      </c>
      <c r="E11" s="5">
        <f t="shared" si="0"/>
        <v>30364.06</v>
      </c>
      <c r="F11" s="46">
        <f t="shared" si="1"/>
        <v>0.003973146684126904</v>
      </c>
      <c r="G11" s="58">
        <v>29981.24</v>
      </c>
      <c r="H11" s="58">
        <v>4500.96</v>
      </c>
      <c r="I11" s="58">
        <v>0</v>
      </c>
      <c r="J11" s="6">
        <f t="shared" si="2"/>
        <v>34482.200000000004</v>
      </c>
      <c r="K11" s="7">
        <f t="shared" si="3"/>
        <v>0.004678269840081419</v>
      </c>
      <c r="L11" s="49">
        <f>IF((G11+H11)=0,"0.00%",(B11+C11)/(G11+H11)-1)</f>
        <v>-0.11942799473351473</v>
      </c>
      <c r="M11" s="50" t="str">
        <f>IF(I11=0,"0.00%",D30/I11-1)</f>
        <v>0.00%</v>
      </c>
      <c r="N11" s="51">
        <f t="shared" si="4"/>
        <v>-0.11942799473351473</v>
      </c>
      <c r="O11" s="1"/>
    </row>
    <row r="12" spans="1:15" s="33" customFormat="1" ht="13.5">
      <c r="A12" s="21" t="s">
        <v>25</v>
      </c>
      <c r="B12" s="2">
        <v>135881.18</v>
      </c>
      <c r="C12" s="5">
        <v>51185.96</v>
      </c>
      <c r="D12" s="6">
        <v>7996.46</v>
      </c>
      <c r="E12" s="6">
        <f>SUM(B12:D12)</f>
        <v>195063.59999999998</v>
      </c>
      <c r="F12" s="46">
        <f t="shared" si="1"/>
        <v>0.025524132659922837</v>
      </c>
      <c r="G12" s="5">
        <v>147174.99</v>
      </c>
      <c r="H12" s="5">
        <v>45026.08</v>
      </c>
      <c r="I12" s="6">
        <v>14613.13</v>
      </c>
      <c r="J12" s="6">
        <f t="shared" si="2"/>
        <v>206814.2</v>
      </c>
      <c r="K12" s="7">
        <f t="shared" si="3"/>
        <v>0.028058900950651833</v>
      </c>
      <c r="L12" s="49">
        <f>IF((G12+H12)=0,"0.00%",(B12+C12)/(G12+H12)-1)</f>
        <v>-0.026711245676207862</v>
      </c>
      <c r="M12" s="50">
        <f aca="true" t="shared" si="5" ref="M12:M17">IF(I12=0,"0.00%",D12/I12-1)</f>
        <v>-0.45278937503464345</v>
      </c>
      <c r="N12" s="51">
        <f t="shared" si="4"/>
        <v>-0.05681718179892892</v>
      </c>
      <c r="O12" s="1"/>
    </row>
    <row r="13" spans="1:15" s="33" customFormat="1" ht="13.5">
      <c r="A13" s="21" t="s">
        <v>26</v>
      </c>
      <c r="B13" s="2">
        <v>1402.61</v>
      </c>
      <c r="C13" s="2">
        <v>4691.66</v>
      </c>
      <c r="D13" s="3">
        <v>2176.08</v>
      </c>
      <c r="E13" s="6">
        <f>SUM(B13:D13)</f>
        <v>8270.349999999999</v>
      </c>
      <c r="F13" s="46">
        <f t="shared" si="1"/>
        <v>0.0010821778668290384</v>
      </c>
      <c r="G13" s="2">
        <v>3879.24</v>
      </c>
      <c r="H13" s="2">
        <v>5772.2</v>
      </c>
      <c r="I13" s="3">
        <v>1559.74</v>
      </c>
      <c r="J13" s="6">
        <f t="shared" si="2"/>
        <v>11211.179999999998</v>
      </c>
      <c r="K13" s="7">
        <f t="shared" si="3"/>
        <v>0.0015210434736102683</v>
      </c>
      <c r="L13" s="49">
        <f>IF((G13+H13)=0,"0.00%",(B13+C13)/(G13+H13)-1)</f>
        <v>-0.3685636547499648</v>
      </c>
      <c r="M13" s="50">
        <f t="shared" si="5"/>
        <v>0.39515560285688633</v>
      </c>
      <c r="N13" s="51">
        <f t="shared" si="4"/>
        <v>-0.2623122632943188</v>
      </c>
      <c r="O13" s="1"/>
    </row>
    <row r="14" spans="1:15" s="33" customFormat="1" ht="13.5">
      <c r="A14" s="21" t="s">
        <v>27</v>
      </c>
      <c r="B14" s="2">
        <v>838773.4</v>
      </c>
      <c r="C14" s="2">
        <v>65179.32</v>
      </c>
      <c r="D14" s="3">
        <v>32551.541</v>
      </c>
      <c r="E14" s="6">
        <f>SUM(B14:D14)</f>
        <v>936504.2609999999</v>
      </c>
      <c r="F14" s="46">
        <f t="shared" si="1"/>
        <v>0.12254187349329655</v>
      </c>
      <c r="G14" s="2">
        <v>834291.89</v>
      </c>
      <c r="H14" s="2">
        <v>70790.12</v>
      </c>
      <c r="I14" s="3">
        <v>48338.76</v>
      </c>
      <c r="J14" s="6">
        <f t="shared" si="2"/>
        <v>953420.77</v>
      </c>
      <c r="K14" s="7">
        <f t="shared" si="3"/>
        <v>0.12935252487365084</v>
      </c>
      <c r="L14" s="49">
        <f>IF((G14+H14)=0,"0.00%",(B14+C14)/(G14+H14)-1)</f>
        <v>-0.0012477211871663174</v>
      </c>
      <c r="M14" s="50">
        <f t="shared" si="5"/>
        <v>-0.3265954484558561</v>
      </c>
      <c r="N14" s="51">
        <f t="shared" si="4"/>
        <v>-0.017742962532691697</v>
      </c>
      <c r="O14" s="1"/>
    </row>
    <row r="15" spans="1:15" s="33" customFormat="1" ht="13.5">
      <c r="A15" s="21" t="s">
        <v>14</v>
      </c>
      <c r="B15" s="2">
        <v>17729.02</v>
      </c>
      <c r="C15" s="2">
        <v>15469.13</v>
      </c>
      <c r="D15" s="3">
        <v>5355.64</v>
      </c>
      <c r="E15" s="6">
        <f>SUM(B15:D15)</f>
        <v>38553.79</v>
      </c>
      <c r="F15" s="46">
        <f t="shared" si="1"/>
        <v>0.005044775398909928</v>
      </c>
      <c r="G15" s="2">
        <v>16585.34</v>
      </c>
      <c r="H15" s="2">
        <v>15605.33</v>
      </c>
      <c r="I15" s="3">
        <v>4746.86</v>
      </c>
      <c r="J15" s="6">
        <f t="shared" si="2"/>
        <v>36937.53</v>
      </c>
      <c r="K15" s="7">
        <f t="shared" si="3"/>
        <v>0.005011389428925724</v>
      </c>
      <c r="L15" s="49">
        <f>IF((G15+H15)=0,"0.00%",(B15+C15)/(G15+H15)-1)</f>
        <v>0.03129726718953041</v>
      </c>
      <c r="M15" s="50">
        <f t="shared" si="5"/>
        <v>0.12824898985855926</v>
      </c>
      <c r="N15" s="51">
        <f t="shared" si="4"/>
        <v>0.043756580366905995</v>
      </c>
      <c r="O15" s="1"/>
    </row>
    <row r="16" spans="1:15" s="33" customFormat="1" ht="13.5">
      <c r="A16" s="21" t="s">
        <v>28</v>
      </c>
      <c r="B16" s="2">
        <v>558447.88</v>
      </c>
      <c r="C16" s="2">
        <v>369383.25</v>
      </c>
      <c r="D16" s="14">
        <v>516688.75</v>
      </c>
      <c r="E16" s="6">
        <f>SUM(B16:D16)</f>
        <v>1444519.88</v>
      </c>
      <c r="F16" s="46">
        <f t="shared" si="1"/>
        <v>0.1890158750633938</v>
      </c>
      <c r="G16" s="2">
        <v>531686.17</v>
      </c>
      <c r="H16" s="2">
        <v>405871.51</v>
      </c>
      <c r="I16" s="14">
        <v>609150.28</v>
      </c>
      <c r="J16" s="6">
        <f t="shared" si="2"/>
        <v>1546707.96</v>
      </c>
      <c r="K16" s="7">
        <f t="shared" si="3"/>
        <v>0.20984499830874645</v>
      </c>
      <c r="L16" s="49">
        <f>IF((G16+H16)=0,"0.00%",(B17+C17)/(G16+H16)-1)</f>
        <v>-0.9895305001394687</v>
      </c>
      <c r="M16" s="50">
        <f t="shared" si="5"/>
        <v>-0.15178771648927092</v>
      </c>
      <c r="N16" s="51">
        <f t="shared" si="4"/>
        <v>-0.06606811540557411</v>
      </c>
      <c r="O16" s="1"/>
    </row>
    <row r="17" spans="1:15" s="33" customFormat="1" ht="14.25" thickBot="1">
      <c r="A17" s="22" t="s">
        <v>9</v>
      </c>
      <c r="B17" s="2">
        <v>7095.22</v>
      </c>
      <c r="C17" s="2">
        <v>2720.54</v>
      </c>
      <c r="D17" s="36">
        <v>4115.79</v>
      </c>
      <c r="E17" s="6">
        <f>SUM(B17:D17)</f>
        <v>13931.55</v>
      </c>
      <c r="F17" s="46">
        <f t="shared" si="1"/>
        <v>0.0018229476455799442</v>
      </c>
      <c r="G17" s="2">
        <v>15330.27</v>
      </c>
      <c r="H17" s="2">
        <v>5112.44</v>
      </c>
      <c r="I17" s="36">
        <v>3407.16</v>
      </c>
      <c r="J17" s="6">
        <f t="shared" si="2"/>
        <v>23849.87</v>
      </c>
      <c r="K17" s="7">
        <f t="shared" si="3"/>
        <v>0.0032357601171289136</v>
      </c>
      <c r="L17" s="55">
        <f>IF((G17+H17)=0,"0.00",(B17+C17)/(G17+H17)-1)</f>
        <v>-0.5198405690830619</v>
      </c>
      <c r="M17" s="50">
        <f t="shared" si="5"/>
        <v>0.20798260134540203</v>
      </c>
      <c r="N17" s="51">
        <f t="shared" si="4"/>
        <v>-0.4158647405625272</v>
      </c>
      <c r="O17" s="1"/>
    </row>
    <row r="18" spans="1:15" s="33" customFormat="1" ht="15" thickBot="1" thickTop="1">
      <c r="A18" s="15" t="s">
        <v>8</v>
      </c>
      <c r="B18" s="16">
        <f>SUM(B4:B17)</f>
        <v>4704000.78</v>
      </c>
      <c r="C18" s="16">
        <f>SUM(C4:C17)</f>
        <v>666257.71</v>
      </c>
      <c r="D18" s="17">
        <f>SUM(D4:D17)</f>
        <v>2272061.921</v>
      </c>
      <c r="E18" s="17">
        <f>SUM(E4:E17)</f>
        <v>7642320.410999998</v>
      </c>
      <c r="F18" s="47">
        <f>IF(E$18=0,"0.00%",E18/E$18)</f>
        <v>1</v>
      </c>
      <c r="G18" s="16">
        <f>SUM(G4:G17)</f>
        <v>4435040.54</v>
      </c>
      <c r="H18" s="16">
        <f>SUM(H4:H17)</f>
        <v>675065.37</v>
      </c>
      <c r="I18" s="17">
        <f>SUM(I4:I17)</f>
        <v>2260610.4400000004</v>
      </c>
      <c r="J18" s="17">
        <f>SUM(J4:J17)</f>
        <v>7370716.350000001</v>
      </c>
      <c r="K18" s="18">
        <f>IF(J$18=0,"0.00%",J18/J$18)</f>
        <v>1</v>
      </c>
      <c r="L18" s="52">
        <f>IF(H18=0,"0.00%",(B18+C18)/(G18+H18)-1)</f>
        <v>0.050909430172651815</v>
      </c>
      <c r="M18" s="53">
        <f>IF(I18=0,"0.00%",D18/I18-1)</f>
        <v>0.005065658725348365</v>
      </c>
      <c r="N18" s="47">
        <f>IF(J18=0,"0.00%",E18/J18-1)</f>
        <v>0.03684907247855196</v>
      </c>
      <c r="O18" s="35"/>
    </row>
    <row r="19" spans="2:15" s="33" customFormat="1" ht="15" thickBot="1" thickTop="1">
      <c r="B19" s="32"/>
      <c r="C19" s="32"/>
      <c r="D19" s="1"/>
      <c r="E19" s="1"/>
      <c r="F19" s="48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5" thickBot="1" thickTop="1">
      <c r="A20" s="24" t="s">
        <v>17</v>
      </c>
      <c r="B20" s="41"/>
      <c r="C20" s="39" t="s">
        <v>32</v>
      </c>
      <c r="D20" s="39"/>
      <c r="E20" s="29"/>
      <c r="F20" s="30"/>
      <c r="G20" s="31"/>
      <c r="H20" s="40" t="s">
        <v>30</v>
      </c>
      <c r="I20" s="40"/>
      <c r="J20" s="29"/>
      <c r="K20" s="30"/>
      <c r="L20" s="31"/>
      <c r="M20" s="28" t="s">
        <v>12</v>
      </c>
      <c r="N20" s="30"/>
      <c r="O20" s="1"/>
    </row>
    <row r="21" spans="1:15" s="33" customFormat="1" ht="14.2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4.2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4.25" thickTop="1">
      <c r="A23" s="20" t="s">
        <v>20</v>
      </c>
      <c r="B23" s="5">
        <v>1069714.67</v>
      </c>
      <c r="C23" s="5">
        <v>476206.48</v>
      </c>
      <c r="D23" s="6">
        <v>142896.74</v>
      </c>
      <c r="E23" s="6">
        <f aca="true" t="shared" si="6" ref="E23:E30">SUM(B23:D23)</f>
        <v>1688817.89</v>
      </c>
      <c r="F23" s="46">
        <f>IF(E$37=0,"0.00%",E23/E$37)</f>
        <v>0.0203779420310323</v>
      </c>
      <c r="G23" s="5">
        <v>912909.44</v>
      </c>
      <c r="H23" s="5">
        <v>368425.18</v>
      </c>
      <c r="I23" s="6">
        <v>115995.99</v>
      </c>
      <c r="J23" s="6">
        <f>SUM(G23:I23)</f>
        <v>1397330.6099999999</v>
      </c>
      <c r="K23" s="7">
        <f>IF(J$37=0,"0.00%",J23/J$37)</f>
        <v>0.01807864946159991</v>
      </c>
      <c r="L23" s="49">
        <f aca="true" t="shared" si="7" ref="L23:L30">IF((G23+H23)=0,"0.00",(B23+C23)/(G23+H23)-1)</f>
        <v>0.2064929222001355</v>
      </c>
      <c r="M23" s="50">
        <f aca="true" t="shared" si="8" ref="M23:M30">IF(I23=0,"0.00%",D23/I23-1)</f>
        <v>0.2319110341659223</v>
      </c>
      <c r="N23" s="51">
        <f>IF(J23=0,"0.00%",E23/J23-1)</f>
        <v>0.20860294472472773</v>
      </c>
      <c r="O23" s="1"/>
    </row>
    <row r="24" spans="1:15" s="33" customFormat="1" ht="13.5">
      <c r="A24" s="21" t="s">
        <v>21</v>
      </c>
      <c r="B24" s="2">
        <v>28611194.37</v>
      </c>
      <c r="C24" s="2">
        <v>0</v>
      </c>
      <c r="D24" s="3">
        <v>11614202.49</v>
      </c>
      <c r="E24" s="6">
        <f t="shared" si="6"/>
        <v>40225396.86</v>
      </c>
      <c r="F24" s="46">
        <f aca="true" t="shared" si="9" ref="F24:F36">IF(E$37=0,"0.00%",E24/E$37)</f>
        <v>0.4853754867485143</v>
      </c>
      <c r="G24" s="2">
        <v>24787330.9</v>
      </c>
      <c r="H24" s="2">
        <v>0</v>
      </c>
      <c r="I24" s="3">
        <v>10580920.49</v>
      </c>
      <c r="J24" s="6">
        <f aca="true" t="shared" si="10" ref="J24:J36">SUM(G24:I24)</f>
        <v>35368251.39</v>
      </c>
      <c r="K24" s="7">
        <f aca="true" t="shared" si="11" ref="K24:K36">IF(J$37=0,"0.00%",J24/J$37)</f>
        <v>0.457594082870305</v>
      </c>
      <c r="L24" s="49">
        <f t="shared" si="7"/>
        <v>0.154266850490143</v>
      </c>
      <c r="M24" s="50">
        <f t="shared" si="8"/>
        <v>0.09765520882389689</v>
      </c>
      <c r="N24" s="51">
        <f aca="true" t="shared" si="12" ref="N24:N36">IF(J24=0,"0.00%",E24/J24-1)</f>
        <v>0.1373306646246386</v>
      </c>
      <c r="O24" s="1"/>
    </row>
    <row r="25" spans="1:15" s="33" customFormat="1" ht="13.5">
      <c r="A25" s="21" t="s">
        <v>22</v>
      </c>
      <c r="B25" s="2">
        <v>31260.22</v>
      </c>
      <c r="C25" s="2">
        <v>0</v>
      </c>
      <c r="D25" s="3">
        <v>5521668.38</v>
      </c>
      <c r="E25" s="6">
        <f t="shared" si="6"/>
        <v>5552928.6</v>
      </c>
      <c r="F25" s="46">
        <f t="shared" si="9"/>
        <v>0.06700382426269855</v>
      </c>
      <c r="G25" s="2">
        <v>32325.94</v>
      </c>
      <c r="H25" s="2">
        <v>0</v>
      </c>
      <c r="I25" s="3">
        <v>5157748.21</v>
      </c>
      <c r="J25" s="6">
        <f t="shared" si="10"/>
        <v>5190074.15</v>
      </c>
      <c r="K25" s="7">
        <f t="shared" si="11"/>
        <v>0.06714912746208367</v>
      </c>
      <c r="L25" s="49">
        <f t="shared" si="7"/>
        <v>-0.03296795081597004</v>
      </c>
      <c r="M25" s="50">
        <f t="shared" si="8"/>
        <v>0.07055795575565726</v>
      </c>
      <c r="N25" s="51">
        <f t="shared" si="12"/>
        <v>0.06991315336024617</v>
      </c>
      <c r="O25" s="1"/>
    </row>
    <row r="26" spans="1:15" s="33" customFormat="1" ht="13.5">
      <c r="A26" s="21" t="s">
        <v>15</v>
      </c>
      <c r="B26" s="2">
        <v>611308.97</v>
      </c>
      <c r="C26" s="2">
        <v>831376.1</v>
      </c>
      <c r="D26" s="3">
        <v>233243.1</v>
      </c>
      <c r="E26" s="6">
        <f t="shared" si="6"/>
        <v>1675928.17</v>
      </c>
      <c r="F26" s="46">
        <f t="shared" si="9"/>
        <v>0.020222409591145466</v>
      </c>
      <c r="G26" s="2">
        <v>586347.49</v>
      </c>
      <c r="H26" s="2">
        <v>693660.8</v>
      </c>
      <c r="I26" s="3">
        <v>175095.97</v>
      </c>
      <c r="J26" s="6">
        <f t="shared" si="10"/>
        <v>1455104.26</v>
      </c>
      <c r="K26" s="7">
        <f t="shared" si="11"/>
        <v>0.018826124367676122</v>
      </c>
      <c r="L26" s="49">
        <f t="shared" si="7"/>
        <v>0.12709041126600806</v>
      </c>
      <c r="M26" s="50">
        <f t="shared" si="8"/>
        <v>0.33208719766651407</v>
      </c>
      <c r="N26" s="51">
        <f t="shared" si="12"/>
        <v>0.15175813587405762</v>
      </c>
      <c r="O26" s="1"/>
    </row>
    <row r="27" spans="1:15" s="33" customFormat="1" ht="13.5">
      <c r="A27" s="21" t="s">
        <v>16</v>
      </c>
      <c r="B27" s="2">
        <v>933.71</v>
      </c>
      <c r="C27" s="2">
        <v>25227.13</v>
      </c>
      <c r="D27" s="3">
        <v>32957.04</v>
      </c>
      <c r="E27" s="6">
        <f t="shared" si="6"/>
        <v>59117.880000000005</v>
      </c>
      <c r="F27" s="46">
        <f t="shared" si="9"/>
        <v>0.0007133396316861163</v>
      </c>
      <c r="G27" s="2">
        <v>5171.01</v>
      </c>
      <c r="H27" s="2">
        <v>33675.97</v>
      </c>
      <c r="I27" s="3">
        <v>27354.04</v>
      </c>
      <c r="J27" s="6">
        <f t="shared" si="10"/>
        <v>66201.02</v>
      </c>
      <c r="K27" s="7">
        <f t="shared" si="11"/>
        <v>0.0008565081348789498</v>
      </c>
      <c r="L27" s="49">
        <f t="shared" si="7"/>
        <v>-0.32656695578395034</v>
      </c>
      <c r="M27" s="50">
        <f t="shared" si="8"/>
        <v>0.2048326316697644</v>
      </c>
      <c r="N27" s="51">
        <f t="shared" si="12"/>
        <v>-0.10699442395298442</v>
      </c>
      <c r="O27" s="1"/>
    </row>
    <row r="28" spans="1:15" s="33" customFormat="1" ht="13.5">
      <c r="A28" s="21" t="s">
        <v>23</v>
      </c>
      <c r="B28" s="2">
        <v>27680.97</v>
      </c>
      <c r="C28" s="2">
        <v>16345.91</v>
      </c>
      <c r="D28" s="3">
        <v>115.84</v>
      </c>
      <c r="E28" s="6">
        <f t="shared" si="6"/>
        <v>44142.72</v>
      </c>
      <c r="F28" s="46">
        <f t="shared" si="9"/>
        <v>0.0005326434511255031</v>
      </c>
      <c r="G28" s="2">
        <v>8413.46</v>
      </c>
      <c r="H28" s="2">
        <v>13325.33</v>
      </c>
      <c r="I28" s="3">
        <v>362.62</v>
      </c>
      <c r="J28" s="6">
        <f t="shared" si="10"/>
        <v>22101.41</v>
      </c>
      <c r="K28" s="7">
        <f t="shared" si="11"/>
        <v>0.000285947821609017</v>
      </c>
      <c r="L28" s="49">
        <f t="shared" si="7"/>
        <v>1.0252681956999448</v>
      </c>
      <c r="M28" s="50">
        <f t="shared" si="8"/>
        <v>-0.6805471292261872</v>
      </c>
      <c r="N28" s="51">
        <f t="shared" si="12"/>
        <v>0.9972807164791748</v>
      </c>
      <c r="O28" s="1"/>
    </row>
    <row r="29" spans="1:15" s="33" customFormat="1" ht="13.5">
      <c r="A29" s="21" t="s">
        <v>13</v>
      </c>
      <c r="B29" s="2">
        <v>2793572.18</v>
      </c>
      <c r="C29" s="2">
        <v>346198.96</v>
      </c>
      <c r="D29" s="3">
        <v>1900430.74</v>
      </c>
      <c r="E29" s="6">
        <f t="shared" si="6"/>
        <v>5040201.88</v>
      </c>
      <c r="F29" s="46">
        <f t="shared" si="9"/>
        <v>0.06081706165212404</v>
      </c>
      <c r="G29" s="2">
        <v>2652760.14</v>
      </c>
      <c r="H29" s="2">
        <v>368182.28</v>
      </c>
      <c r="I29" s="3">
        <v>1669785.69</v>
      </c>
      <c r="J29" s="6">
        <f t="shared" si="10"/>
        <v>4690728.109999999</v>
      </c>
      <c r="K29" s="7">
        <f t="shared" si="11"/>
        <v>0.060688593389049895</v>
      </c>
      <c r="L29" s="49">
        <f t="shared" si="7"/>
        <v>0.03933498341884989</v>
      </c>
      <c r="M29" s="50">
        <f t="shared" si="8"/>
        <v>0.13812853432706085</v>
      </c>
      <c r="N29" s="51">
        <f t="shared" si="12"/>
        <v>0.07450309670581201</v>
      </c>
      <c r="O29" s="1"/>
    </row>
    <row r="30" spans="1:15" s="33" customFormat="1" ht="13.5">
      <c r="A30" s="21" t="s">
        <v>24</v>
      </c>
      <c r="B30" s="2">
        <v>155483.15</v>
      </c>
      <c r="C30" s="2">
        <v>38160.3</v>
      </c>
      <c r="D30" s="3">
        <v>654.79</v>
      </c>
      <c r="E30" s="6">
        <f t="shared" si="6"/>
        <v>194298.24000000002</v>
      </c>
      <c r="F30" s="46">
        <f t="shared" si="9"/>
        <v>0.002344479114590385</v>
      </c>
      <c r="G30" s="2">
        <v>158258.83</v>
      </c>
      <c r="H30" s="2">
        <v>30693.78</v>
      </c>
      <c r="I30" s="3">
        <v>61.02</v>
      </c>
      <c r="J30" s="6">
        <f t="shared" si="10"/>
        <v>189013.62999999998</v>
      </c>
      <c r="K30" s="7">
        <f t="shared" si="11"/>
        <v>0.002445456455172441</v>
      </c>
      <c r="L30" s="49">
        <f t="shared" si="7"/>
        <v>0.02482548401951168</v>
      </c>
      <c r="M30" s="50">
        <f t="shared" si="8"/>
        <v>9.730744018354637</v>
      </c>
      <c r="N30" s="51">
        <f t="shared" si="12"/>
        <v>0.027958883176837812</v>
      </c>
      <c r="O30" s="1"/>
    </row>
    <row r="31" spans="1:15" s="33" customFormat="1" ht="13.5">
      <c r="A31" s="21" t="s">
        <v>25</v>
      </c>
      <c r="B31" s="44">
        <v>1537165.39</v>
      </c>
      <c r="C31" s="3">
        <v>581974.33</v>
      </c>
      <c r="D31" s="3">
        <v>103202.95</v>
      </c>
      <c r="E31" s="6">
        <f aca="true" t="shared" si="13" ref="E31:E36">SUM(B31:D31)</f>
        <v>2222342.67</v>
      </c>
      <c r="F31" s="46">
        <f t="shared" si="9"/>
        <v>0.026815662227707423</v>
      </c>
      <c r="G31" s="44">
        <v>1673008.05</v>
      </c>
      <c r="H31" s="3">
        <v>470660.7</v>
      </c>
      <c r="I31" s="3">
        <v>141858.89</v>
      </c>
      <c r="J31" s="6">
        <f t="shared" si="10"/>
        <v>2285527.64</v>
      </c>
      <c r="K31" s="7">
        <f t="shared" si="11"/>
        <v>0.02957013375550237</v>
      </c>
      <c r="L31" s="49">
        <f aca="true" t="shared" si="14" ref="L31:L37">IF((G31+H31)=0,"0.00",(B31+C31)/(G31+H31)-1)</f>
        <v>-0.011442546802065467</v>
      </c>
      <c r="M31" s="50">
        <f aca="true" t="shared" si="15" ref="M31:M37">IF(I31=0,"0.00%",D31/I31-1)</f>
        <v>-0.27249571739917045</v>
      </c>
      <c r="N31" s="51">
        <f t="shared" si="12"/>
        <v>-0.027645681852265902</v>
      </c>
      <c r="O31" s="1"/>
    </row>
    <row r="32" spans="1:15" s="33" customFormat="1" ht="13.5">
      <c r="A32" s="21" t="s">
        <v>26</v>
      </c>
      <c r="B32" s="44">
        <v>58988.97</v>
      </c>
      <c r="C32" s="3">
        <v>50051.07</v>
      </c>
      <c r="D32" s="3">
        <v>23117.6</v>
      </c>
      <c r="E32" s="6">
        <f t="shared" si="13"/>
        <v>132157.64</v>
      </c>
      <c r="F32" s="46">
        <f t="shared" si="9"/>
        <v>0.001594666152475467</v>
      </c>
      <c r="G32" s="44">
        <v>84835.04</v>
      </c>
      <c r="H32" s="3">
        <v>91226.25</v>
      </c>
      <c r="I32" s="3">
        <v>19663.04</v>
      </c>
      <c r="J32" s="6">
        <f t="shared" si="10"/>
        <v>195724.33</v>
      </c>
      <c r="K32" s="7">
        <f t="shared" si="11"/>
        <v>0.002532279424678533</v>
      </c>
      <c r="L32" s="49">
        <f t="shared" si="14"/>
        <v>-0.38066999281897784</v>
      </c>
      <c r="M32" s="50">
        <f t="shared" si="15"/>
        <v>0.17568799127703527</v>
      </c>
      <c r="N32" s="51">
        <f t="shared" si="12"/>
        <v>-0.32477663865294615</v>
      </c>
      <c r="O32" s="1"/>
    </row>
    <row r="33" spans="1:15" s="33" customFormat="1" ht="13.5">
      <c r="A33" s="21" t="s">
        <v>27</v>
      </c>
      <c r="B33" s="44">
        <v>8027086.94</v>
      </c>
      <c r="C33" s="3">
        <v>713485.35</v>
      </c>
      <c r="D33" s="3">
        <v>291577.73</v>
      </c>
      <c r="E33" s="6">
        <f t="shared" si="13"/>
        <v>9032150.020000001</v>
      </c>
      <c r="F33" s="46">
        <f t="shared" si="9"/>
        <v>0.10898548068030431</v>
      </c>
      <c r="G33" s="44">
        <v>7805575.48</v>
      </c>
      <c r="H33" s="3">
        <v>736772.97</v>
      </c>
      <c r="I33" s="3">
        <v>338656.66</v>
      </c>
      <c r="J33" s="6">
        <f t="shared" si="10"/>
        <v>8881005.110000001</v>
      </c>
      <c r="K33" s="7">
        <f t="shared" si="11"/>
        <v>0.11490235532045462</v>
      </c>
      <c r="L33" s="49">
        <f t="shared" si="14"/>
        <v>0.023204841286941447</v>
      </c>
      <c r="M33" s="50">
        <f t="shared" si="15"/>
        <v>-0.13901669614293133</v>
      </c>
      <c r="N33" s="51">
        <f t="shared" si="12"/>
        <v>0.017018896862226907</v>
      </c>
      <c r="O33" s="1"/>
    </row>
    <row r="34" spans="1:15" s="33" customFormat="1" ht="13.5">
      <c r="A34" s="21" t="s">
        <v>14</v>
      </c>
      <c r="B34" s="44">
        <v>411927.72</v>
      </c>
      <c r="C34" s="3">
        <v>278111.75</v>
      </c>
      <c r="D34" s="3">
        <v>120025.94</v>
      </c>
      <c r="E34" s="6">
        <f t="shared" si="13"/>
        <v>810065.4099999999</v>
      </c>
      <c r="F34" s="46">
        <f t="shared" si="9"/>
        <v>0.009774568391340534</v>
      </c>
      <c r="G34" s="44">
        <v>331197.08</v>
      </c>
      <c r="H34" s="3">
        <v>254082.73</v>
      </c>
      <c r="I34" s="3">
        <v>93091.56</v>
      </c>
      <c r="J34" s="6">
        <f t="shared" si="10"/>
        <v>678371.3700000001</v>
      </c>
      <c r="K34" s="7">
        <f t="shared" si="11"/>
        <v>0.008776762002669717</v>
      </c>
      <c r="L34" s="49">
        <f t="shared" si="14"/>
        <v>0.17899072923769554</v>
      </c>
      <c r="M34" s="50">
        <f t="shared" si="15"/>
        <v>0.2893321370916977</v>
      </c>
      <c r="N34" s="51">
        <f t="shared" si="12"/>
        <v>0.19413266217293312</v>
      </c>
      <c r="O34" s="1"/>
    </row>
    <row r="35" spans="1:15" s="33" customFormat="1" ht="13.5">
      <c r="A35" s="21" t="s">
        <v>28</v>
      </c>
      <c r="B35" s="44">
        <v>5686292.86</v>
      </c>
      <c r="C35" s="3">
        <v>4035633.27</v>
      </c>
      <c r="D35" s="14">
        <v>6223669.95</v>
      </c>
      <c r="E35" s="6">
        <f t="shared" si="13"/>
        <v>15945596.080000002</v>
      </c>
      <c r="F35" s="46">
        <f t="shared" si="9"/>
        <v>0.19240584463994279</v>
      </c>
      <c r="G35" s="44">
        <v>6086078.52</v>
      </c>
      <c r="H35" s="3">
        <v>4251684.21</v>
      </c>
      <c r="I35" s="14">
        <v>6246863.88</v>
      </c>
      <c r="J35" s="6">
        <f t="shared" si="10"/>
        <v>16584626.61</v>
      </c>
      <c r="K35" s="7">
        <f t="shared" si="11"/>
        <v>0.21457173326626836</v>
      </c>
      <c r="L35" s="49">
        <f t="shared" si="14"/>
        <v>-0.0595715548987068</v>
      </c>
      <c r="M35" s="50">
        <f t="shared" si="15"/>
        <v>-0.003712891851903044</v>
      </c>
      <c r="N35" s="51">
        <f t="shared" si="12"/>
        <v>-0.0385314993835727</v>
      </c>
      <c r="O35" s="1"/>
    </row>
    <row r="36" spans="1:15" s="33" customFormat="1" ht="14.25" thickBot="1">
      <c r="A36" s="22" t="s">
        <v>9</v>
      </c>
      <c r="B36" s="45">
        <v>140410.49</v>
      </c>
      <c r="C36" s="36">
        <v>72173.6</v>
      </c>
      <c r="D36" s="36">
        <v>39072.82</v>
      </c>
      <c r="E36" s="6">
        <f t="shared" si="13"/>
        <v>251656.91</v>
      </c>
      <c r="F36" s="46">
        <f t="shared" si="9"/>
        <v>0.003036591425312716</v>
      </c>
      <c r="G36" s="45">
        <v>197465.51</v>
      </c>
      <c r="H36" s="36">
        <v>54470.16</v>
      </c>
      <c r="I36" s="36">
        <v>35763.29</v>
      </c>
      <c r="J36" s="6">
        <f t="shared" si="10"/>
        <v>287698.96</v>
      </c>
      <c r="K36" s="7">
        <f t="shared" si="11"/>
        <v>0.003722246268051664</v>
      </c>
      <c r="L36" s="55">
        <f t="shared" si="14"/>
        <v>-0.1561969370990619</v>
      </c>
      <c r="M36" s="56">
        <f t="shared" si="15"/>
        <v>0.09253986420153182</v>
      </c>
      <c r="N36" s="51">
        <f t="shared" si="12"/>
        <v>-0.1252769561627891</v>
      </c>
      <c r="O36" s="1"/>
    </row>
    <row r="37" spans="1:15" s="33" customFormat="1" ht="15" thickBot="1" thickTop="1">
      <c r="A37" s="15" t="s">
        <v>8</v>
      </c>
      <c r="B37" s="16">
        <v>49163020.61</v>
      </c>
      <c r="C37" s="16">
        <v>7464944.25</v>
      </c>
      <c r="D37" s="17">
        <f>SUM(D23:D36)</f>
        <v>26246836.11</v>
      </c>
      <c r="E37" s="17">
        <f>SUM(E23:E36)</f>
        <v>82874800.97000001</v>
      </c>
      <c r="F37" s="47">
        <f>IF(E$37=0,"0.00%",E37/E$37)</f>
        <v>1</v>
      </c>
      <c r="G37" s="16">
        <f>SUM(G23:G36)</f>
        <v>45321676.88999999</v>
      </c>
      <c r="H37" s="16">
        <f>SUM(H23:H36)</f>
        <v>7366860.359999999</v>
      </c>
      <c r="I37" s="17">
        <f>SUM(I23:I36)</f>
        <v>24603221.349999998</v>
      </c>
      <c r="J37" s="17">
        <f>SUM(J23:J36)</f>
        <v>77291758.59999998</v>
      </c>
      <c r="K37" s="18">
        <f>IF(J$37=0,"0.00%",J37/J$37)</f>
        <v>1</v>
      </c>
      <c r="L37" s="54">
        <f t="shared" si="14"/>
        <v>0.0747682098538427</v>
      </c>
      <c r="M37" s="53">
        <f t="shared" si="15"/>
        <v>0.06680486008796582</v>
      </c>
      <c r="N37" s="47">
        <f>IF(J37=0,"0.00%",E37/J37-1)</f>
        <v>0.07223334636352852</v>
      </c>
      <c r="O37" s="35"/>
    </row>
    <row r="38" spans="3:15" s="33" customFormat="1" ht="14.2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3.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3.5">
      <c r="A40" s="33"/>
    </row>
    <row r="41" ht="13.5">
      <c r="A41" s="33"/>
    </row>
    <row r="42" ht="13.5">
      <c r="A42" s="33"/>
    </row>
    <row r="43" ht="13.5">
      <c r="A43" s="33"/>
    </row>
    <row r="44" ht="13.5">
      <c r="A44" s="33"/>
    </row>
    <row r="45" ht="13.5">
      <c r="A45" s="33"/>
    </row>
    <row r="46" ht="13.5">
      <c r="A46" s="33"/>
    </row>
    <row r="47" ht="13.5">
      <c r="A47" s="33"/>
    </row>
    <row r="48" ht="13.5">
      <c r="A48" s="33"/>
    </row>
    <row r="49" ht="13.5">
      <c r="A49" s="33"/>
    </row>
    <row r="50" ht="13.5">
      <c r="A50" s="33"/>
    </row>
    <row r="51" ht="13.5">
      <c r="A51" s="33"/>
    </row>
    <row r="52" ht="13.5">
      <c r="A52" s="33"/>
    </row>
    <row r="53" ht="13.5">
      <c r="A53" s="33"/>
    </row>
    <row r="54" ht="13.5">
      <c r="A54" s="33"/>
    </row>
    <row r="55" ht="13.5">
      <c r="A55" s="33"/>
    </row>
    <row r="56" ht="13.5">
      <c r="A56" s="33"/>
    </row>
    <row r="57" ht="13.5">
      <c r="A57" s="33"/>
    </row>
    <row r="58" ht="13.5">
      <c r="A58" s="33"/>
    </row>
    <row r="59" ht="13.5">
      <c r="A59" s="33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&amp;C&amp;"Arial,Bold"&amp;14Ontario Land Border Sales Jan - Nov 15-16</oddHeader>
    <oddFooter>&amp;LStatistics and Reference Materials/Ontario Land Border (Nov 15-16)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Dyer, Leanne</cp:lastModifiedBy>
  <cp:lastPrinted>2017-01-24T20:18:16Z</cp:lastPrinted>
  <dcterms:created xsi:type="dcterms:W3CDTF">2006-01-31T19:56:50Z</dcterms:created>
  <dcterms:modified xsi:type="dcterms:W3CDTF">2017-01-24T20:18:31Z</dcterms:modified>
  <cp:category/>
  <cp:version/>
  <cp:contentType/>
  <cp:contentStatus/>
</cp:coreProperties>
</file>