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5200" windowHeight="675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<sst xmlns="http://schemas.openxmlformats.org/spreadsheetml/2006/main" count="90" uniqueCount="33">
  <si>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</si>
  <si>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</si>
  <si>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</si>
  <si>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</si>
  <si>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</si>
  <si>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</si>
  <si>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</si>
  <si>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</si>
  <si>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</si>
  <si>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</si>
  <si>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</si>
  <si>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</si>
  <si>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</si>
  <si>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</si>
  <si>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</si>
  <si>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</si>
  <si>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</si>
  <si>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Ontario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</si>
  <si>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</si>
  <si>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</si>
  <si>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</si>
  <si>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</si>
  <si>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</si>
  <si>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</si>
  <si>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</si>
  <si>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</si>
  <si>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</si>
  <si>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</si>
  <si>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Tobacco, Cigars, Loose Tobacco</t>
  </si>
  <si>
    <t>May 16</t>
  </si>
  <si>
    <t>Jan - May 16</t>
  </si>
  <si>
    <t>May 17</t>
  </si>
  <si>
    <t>Jan - May 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</si>
</sst>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0" fontId="2" fillId="0" borderId="14" xfId="57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164" fontId="2" fillId="0" borderId="19" xfId="0" applyNumberFormat="1" applyFont="1" applyBorder="1" applyAlignment="1">
      <alignment/>
    </xf>
    <xf numFmtId="0" fontId="1" fillId="33" borderId="20" xfId="0" applyFont="1" applyFill="1" applyBorder="1" applyAlignment="1">
      <alignment/>
    </xf>
    <xf numFmtId="164" fontId="1" fillId="33" borderId="21" xfId="0" applyNumberFormat="1" applyFont="1" applyFill="1" applyBorder="1" applyAlignment="1">
      <alignment/>
    </xf>
    <xf numFmtId="164" fontId="1" fillId="33" borderId="22" xfId="0" applyNumberFormat="1" applyFont="1" applyFill="1" applyBorder="1" applyAlignment="1">
      <alignment/>
    </xf>
    <xf numFmtId="10" fontId="1" fillId="33" borderId="23" xfId="57" applyNumberFormat="1" applyFont="1" applyFill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4" xfId="0" applyFont="1" applyBorder="1" applyAlignment="1">
      <alignment/>
    </xf>
    <xf numFmtId="17" fontId="3" fillId="0" borderId="20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164" fontId="2" fillId="0" borderId="3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8" xfId="0" applyFont="1" applyBorder="1" applyAlignment="1" quotePrefix="1">
      <alignment horizontal="center"/>
    </xf>
    <xf numFmtId="17" fontId="3" fillId="0" borderId="31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0" fontId="2" fillId="0" borderId="14" xfId="57" applyNumberFormat="1" applyFont="1" applyBorder="1" applyAlignment="1">
      <alignment horizontal="right"/>
    </xf>
    <xf numFmtId="10" fontId="1" fillId="33" borderId="23" xfId="57" applyNumberFormat="1" applyFont="1" applyFill="1" applyBorder="1" applyAlignment="1">
      <alignment horizontal="right"/>
    </xf>
    <xf numFmtId="10" fontId="2" fillId="0" borderId="0" xfId="0" applyNumberFormat="1" applyFont="1" applyAlignment="1">
      <alignment horizontal="right"/>
    </xf>
    <xf numFmtId="10" fontId="2" fillId="0" borderId="12" xfId="57" applyNumberFormat="1" applyFont="1" applyBorder="1" applyAlignment="1">
      <alignment horizontal="right"/>
    </xf>
    <xf numFmtId="10" fontId="2" fillId="0" borderId="13" xfId="57" applyNumberFormat="1" applyFont="1" applyBorder="1" applyAlignment="1">
      <alignment horizontal="right"/>
    </xf>
    <xf numFmtId="10" fontId="1" fillId="0" borderId="14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1" fillId="33" borderId="22" xfId="57" applyNumberFormat="1" applyFont="1" applyFill="1" applyBorder="1" applyAlignment="1">
      <alignment horizontal="right"/>
    </xf>
    <xf numFmtId="10" fontId="1" fillId="33" borderId="42" xfId="57" applyNumberFormat="1" applyFont="1" applyFill="1" applyBorder="1" applyAlignment="1">
      <alignment horizontal="right"/>
    </xf>
    <xf numFmtId="10" fontId="2" fillId="0" borderId="28" xfId="57" applyNumberFormat="1" applyFont="1" applyBorder="1" applyAlignment="1">
      <alignment horizontal="right"/>
    </xf>
    <xf numFmtId="10" fontId="2" fillId="0" borderId="29" xfId="57" applyNumberFormat="1" applyFont="1" applyBorder="1" applyAlignment="1">
      <alignment horizontal="right"/>
    </xf>
    <xf numFmtId="17" fontId="3" fillId="34" borderId="31" xfId="0" applyNumberFormat="1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Layout" zoomScaleNormal="75" workbookViewId="0" topLeftCell="A16">
      <selection activeCell="D20" sqref="D20"/>
    </sheetView>
  </sheetViews>
  <sheetFormatPr defaultColWidth="9.140625" defaultRowHeight="12.75"/>
  <cols>
    <col min="1" max="1" width="51.140625" style="23" customWidth="1"/>
    <col min="2" max="2" width="17.57421875" style="33" bestFit="1" customWidth="1"/>
    <col min="3" max="3" width="15.8515625" style="1" bestFit="1" customWidth="1"/>
    <col min="4" max="4" width="17.140625" style="1" bestFit="1" customWidth="1"/>
    <col min="5" max="5" width="15.57421875" style="1" bestFit="1" customWidth="1"/>
    <col min="6" max="6" width="9.28125" style="1" bestFit="1" customWidth="1"/>
    <col min="7" max="7" width="18.00390625" style="1" bestFit="1" customWidth="1"/>
    <col min="8" max="10" width="15.57421875" style="1" bestFit="1" customWidth="1"/>
    <col min="11" max="11" width="9.28125" style="1" bestFit="1" customWidth="1"/>
    <col min="12" max="12" width="11.7109375" style="1" bestFit="1" customWidth="1"/>
    <col min="13" max="13" width="10.57421875" style="1" bestFit="1" customWidth="1"/>
    <col min="14" max="14" width="9.8515625" style="1" customWidth="1"/>
    <col min="15" max="16384" width="9.140625" style="1" customWidth="1"/>
  </cols>
  <sheetData>
    <row r="1" spans="1:14" s="37" customFormat="1" ht="15" thickBot="1" thickTop="1">
      <c r="A1" s="24" t="s">
        <v>17</v>
      </c>
      <c r="B1" s="39"/>
      <c r="C1" s="28"/>
      <c r="D1" s="34" t="s">
        <v>31</v>
      </c>
      <c r="E1" s="29"/>
      <c r="F1" s="30"/>
      <c r="G1" s="31"/>
      <c r="H1" s="29"/>
      <c r="I1" s="34" t="s">
        <v>29</v>
      </c>
      <c r="J1" s="29"/>
      <c r="K1" s="30"/>
      <c r="L1" s="31"/>
      <c r="M1" s="28" t="s">
        <v>12</v>
      </c>
      <c r="N1" s="30"/>
    </row>
    <row r="2" spans="1:14" s="33" customFormat="1" ht="14.25" thickTop="1">
      <c r="A2" s="19" t="s">
        <v>0</v>
      </c>
      <c r="B2" s="40" t="s">
        <v>19</v>
      </c>
      <c r="C2" s="25" t="s">
        <v>18</v>
      </c>
      <c r="D2" s="26" t="s">
        <v>2</v>
      </c>
      <c r="E2" s="26" t="s">
        <v>3</v>
      </c>
      <c r="F2" s="27" t="s">
        <v>10</v>
      </c>
      <c r="G2" s="40" t="s">
        <v>19</v>
      </c>
      <c r="H2" s="25" t="s">
        <v>18</v>
      </c>
      <c r="I2" s="26" t="s">
        <v>2</v>
      </c>
      <c r="J2" s="26" t="s">
        <v>3</v>
      </c>
      <c r="K2" s="27" t="s">
        <v>10</v>
      </c>
      <c r="L2" s="25" t="s">
        <v>1</v>
      </c>
      <c r="M2" s="26" t="s">
        <v>2</v>
      </c>
      <c r="N2" s="27" t="s">
        <v>3</v>
      </c>
    </row>
    <row r="3" spans="1:14" s="33" customFormat="1" ht="14.25" thickBot="1">
      <c r="A3" s="8" t="s">
        <v>4</v>
      </c>
      <c r="B3" s="41" t="s">
        <v>5</v>
      </c>
      <c r="C3" s="9" t="s">
        <v>5</v>
      </c>
      <c r="D3" s="10" t="s">
        <v>6</v>
      </c>
      <c r="E3" s="10"/>
      <c r="F3" s="11" t="s">
        <v>11</v>
      </c>
      <c r="G3" s="41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8" t="s">
        <v>7</v>
      </c>
    </row>
    <row r="4" spans="1:15" s="33" customFormat="1" ht="14.25" thickTop="1">
      <c r="A4" s="20" t="s">
        <v>20</v>
      </c>
      <c r="B4" s="5">
        <v>81813.67</v>
      </c>
      <c r="C4" s="5">
        <v>52116.88</v>
      </c>
      <c r="D4" s="6">
        <v>8676.44</v>
      </c>
      <c r="E4" s="6">
        <f>SUM(B4:D4)</f>
        <v>142606.99</v>
      </c>
      <c r="F4" s="45">
        <f>IF(E$18=0,"0.00%",E4/E$18)</f>
        <v>0.01868506175073529</v>
      </c>
      <c r="G4" s="5">
        <v>115217.17</v>
      </c>
      <c r="H4" s="5">
        <v>44699.09</v>
      </c>
      <c r="I4" s="6">
        <v>10249.43</v>
      </c>
      <c r="J4" s="6">
        <f>SUM(G4:I4)</f>
        <v>170165.69</v>
      </c>
      <c r="K4" s="7">
        <f>IF(J$18=0,"0.00%",J4/J$18)</f>
        <v>0.022195555894987916</v>
      </c>
      <c r="L4" s="48">
        <f>IF((G4+H4)=0,"0.00%",(B4+C4)/(G4+H4)-1)</f>
        <v>-0.16249573370462778</v>
      </c>
      <c r="M4" s="49">
        <f>IF(I4=0,"0.00%",D4/I4-1)</f>
        <v>-0.15347097350779504</v>
      </c>
      <c r="N4" s="50">
        <f>IF(J4=0,"0.00%",E4/J4-1)</f>
        <v>-0.16195215380961936</v>
      </c>
      <c r="O4" s="1"/>
    </row>
    <row r="5" spans="1:15" s="33" customFormat="1" ht="13.5">
      <c r="A5" s="21" t="s">
        <v>21</v>
      </c>
      <c r="B5" s="2">
        <v>2774921.62</v>
      </c>
      <c r="C5" s="2">
        <v>0</v>
      </c>
      <c r="D5" s="3">
        <v>1036844.89</v>
      </c>
      <c r="E5" s="6">
        <f aca="true" t="shared" si="0" ref="E5:E17">SUM(B5:D5)</f>
        <v>3811766.5100000002</v>
      </c>
      <c r="F5" s="45">
        <f>IF(E$18=0,"0.00%",E5/E$18)</f>
        <v>0.49943619607099726</v>
      </c>
      <c r="G5" s="2">
        <v>2672269.13</v>
      </c>
      <c r="H5" s="2">
        <v>0</v>
      </c>
      <c r="I5" s="3">
        <v>1069604.25</v>
      </c>
      <c r="J5" s="6">
        <f aca="true" t="shared" si="1" ref="J5:J17">SUM(G5:I5)</f>
        <v>3741873.38</v>
      </c>
      <c r="K5" s="7">
        <f aca="true" t="shared" si="2" ref="K5:K17">IF(J$18=0,"0.00%",J5/J$18)</f>
        <v>0.4880711250179596</v>
      </c>
      <c r="L5" s="48">
        <f aca="true" t="shared" si="3" ref="L5:L17">IF((G5+H5)=0,"0.00%",(B5+C5)/(G5+H5)-1)</f>
        <v>0.038413978909377366</v>
      </c>
      <c r="M5" s="49">
        <f aca="true" t="shared" si="4" ref="M5:M17">IF(I5=0,"0.00%",D5/I5-1)</f>
        <v>-0.030627552199797292</v>
      </c>
      <c r="N5" s="50">
        <f aca="true" t="shared" si="5" ref="N5:N17">IF(J5=0,"0.00%",E5/J5-1)</f>
        <v>0.01867864646986006</v>
      </c>
      <c r="O5" s="1"/>
    </row>
    <row r="6" spans="1:15" s="33" customFormat="1" ht="13.5">
      <c r="A6" s="21" t="s">
        <v>22</v>
      </c>
      <c r="B6" s="2">
        <v>2404.56</v>
      </c>
      <c r="C6" s="2">
        <v>0</v>
      </c>
      <c r="D6" s="3">
        <v>519202.67</v>
      </c>
      <c r="E6" s="6">
        <f t="shared" si="0"/>
        <v>521607.23</v>
      </c>
      <c r="F6" s="45">
        <f aca="true" t="shared" si="6" ref="F6:F17">IF(E$18=0,"0.00%",E6/E$18)</f>
        <v>0.06834351739827048</v>
      </c>
      <c r="G6" s="2">
        <v>2959.8</v>
      </c>
      <c r="H6" s="2">
        <v>0</v>
      </c>
      <c r="I6" s="3">
        <v>490059.9</v>
      </c>
      <c r="J6" s="6">
        <f t="shared" si="1"/>
        <v>493019.7</v>
      </c>
      <c r="K6" s="7">
        <f t="shared" si="2"/>
        <v>0.06430700753295317</v>
      </c>
      <c r="L6" s="48">
        <f t="shared" si="3"/>
        <v>-0.1875937563348875</v>
      </c>
      <c r="M6" s="49">
        <f t="shared" si="4"/>
        <v>0.05946777118470603</v>
      </c>
      <c r="N6" s="50">
        <f t="shared" si="5"/>
        <v>0.057984559237693745</v>
      </c>
      <c r="O6" s="1"/>
    </row>
    <row r="7" spans="1:15" s="33" customFormat="1" ht="13.5">
      <c r="A7" s="21" t="s">
        <v>15</v>
      </c>
      <c r="B7" s="2">
        <v>35764.6</v>
      </c>
      <c r="C7" s="2">
        <v>78987.64</v>
      </c>
      <c r="D7" s="3">
        <v>17429.86</v>
      </c>
      <c r="E7" s="6">
        <f t="shared" si="0"/>
        <v>132182.09999999998</v>
      </c>
      <c r="F7" s="45">
        <f t="shared" si="6"/>
        <v>0.017319141935762523</v>
      </c>
      <c r="G7" s="2">
        <v>51550.26</v>
      </c>
      <c r="H7" s="2">
        <v>66487.24</v>
      </c>
      <c r="I7" s="3">
        <v>15321.83</v>
      </c>
      <c r="J7" s="6">
        <f t="shared" si="1"/>
        <v>133359.33</v>
      </c>
      <c r="K7" s="7">
        <f t="shared" si="2"/>
        <v>0.01739471960025043</v>
      </c>
      <c r="L7" s="48">
        <f t="shared" si="3"/>
        <v>-0.0278323414169227</v>
      </c>
      <c r="M7" s="49">
        <f t="shared" si="4"/>
        <v>0.1375834348769045</v>
      </c>
      <c r="N7" s="50">
        <f t="shared" si="5"/>
        <v>-0.00882750385743547</v>
      </c>
      <c r="O7" s="1"/>
    </row>
    <row r="8" spans="1:15" s="33" customFormat="1" ht="13.5">
      <c r="A8" s="21" t="s">
        <v>16</v>
      </c>
      <c r="B8" s="2">
        <v>4</v>
      </c>
      <c r="C8" s="2">
        <v>1925.13</v>
      </c>
      <c r="D8" s="3">
        <v>3257.31</v>
      </c>
      <c r="E8" s="6">
        <f t="shared" si="0"/>
        <v>5186.4400000000005</v>
      </c>
      <c r="F8" s="45">
        <f t="shared" si="6"/>
        <v>0.0006795526058469051</v>
      </c>
      <c r="G8" s="2">
        <v>17.5</v>
      </c>
      <c r="H8" s="2">
        <v>1934.12</v>
      </c>
      <c r="I8" s="3">
        <v>1982.44</v>
      </c>
      <c r="J8" s="6">
        <f t="shared" si="1"/>
        <v>3934.06</v>
      </c>
      <c r="K8" s="7">
        <f t="shared" si="2"/>
        <v>0.000513138980156553</v>
      </c>
      <c r="L8" s="48">
        <f t="shared" si="3"/>
        <v>-0.011523759748311546</v>
      </c>
      <c r="M8" s="49">
        <f t="shared" si="4"/>
        <v>0.6430812534048949</v>
      </c>
      <c r="N8" s="50">
        <f t="shared" si="5"/>
        <v>0.31834288241663833</v>
      </c>
      <c r="O8" s="1"/>
    </row>
    <row r="9" spans="1:15" s="33" customFormat="1" ht="13.5">
      <c r="A9" s="21" t="s">
        <v>23</v>
      </c>
      <c r="B9" s="2">
        <v>2528.8</v>
      </c>
      <c r="C9" s="2">
        <v>1803.23</v>
      </c>
      <c r="D9" s="3">
        <v>0</v>
      </c>
      <c r="E9" s="6">
        <f t="shared" si="0"/>
        <v>4332.030000000001</v>
      </c>
      <c r="F9" s="45">
        <f t="shared" si="6"/>
        <v>0.000567603650115873</v>
      </c>
      <c r="G9" s="2">
        <v>1049.6</v>
      </c>
      <c r="H9" s="2">
        <v>1380.8</v>
      </c>
      <c r="I9" s="3">
        <v>0</v>
      </c>
      <c r="J9" s="6">
        <f t="shared" si="1"/>
        <v>2430.3999999999996</v>
      </c>
      <c r="K9" s="7">
        <f t="shared" si="2"/>
        <v>0.00031700914001629016</v>
      </c>
      <c r="L9" s="48">
        <f t="shared" si="3"/>
        <v>0.7824349901250829</v>
      </c>
      <c r="M9" s="49" t="str">
        <f t="shared" si="4"/>
        <v>0.00%</v>
      </c>
      <c r="N9" s="50">
        <f t="shared" si="5"/>
        <v>0.7824349901250829</v>
      </c>
      <c r="O9" s="1"/>
    </row>
    <row r="10" spans="1:15" s="33" customFormat="1" ht="13.5">
      <c r="A10" s="21" t="s">
        <v>13</v>
      </c>
      <c r="B10" s="2">
        <v>269131.69</v>
      </c>
      <c r="C10" s="2">
        <v>29668.87</v>
      </c>
      <c r="D10" s="2">
        <v>174481.56</v>
      </c>
      <c r="E10" s="6">
        <f>SUM(B10:D10)</f>
        <v>473282.12</v>
      </c>
      <c r="F10" s="45">
        <f t="shared" si="6"/>
        <v>0.062011726337670464</v>
      </c>
      <c r="G10" s="2">
        <v>264916.63</v>
      </c>
      <c r="H10" s="2">
        <v>33528.11</v>
      </c>
      <c r="I10" s="2">
        <v>166210.01</v>
      </c>
      <c r="J10" s="6">
        <f t="shared" si="1"/>
        <v>464654.75</v>
      </c>
      <c r="K10" s="7">
        <f t="shared" si="2"/>
        <v>0.06060722625986846</v>
      </c>
      <c r="L10" s="48">
        <f t="shared" si="3"/>
        <v>0.0011922475162404744</v>
      </c>
      <c r="M10" s="49">
        <f t="shared" si="4"/>
        <v>0.049765654908509926</v>
      </c>
      <c r="N10" s="50">
        <f t="shared" si="5"/>
        <v>0.018567269569502942</v>
      </c>
      <c r="O10" s="1"/>
    </row>
    <row r="11" spans="1:15" s="33" customFormat="1" ht="13.5">
      <c r="A11" s="21" t="s">
        <v>24</v>
      </c>
      <c r="B11" s="2">
        <v>10425.41</v>
      </c>
      <c r="C11" s="33">
        <v>3535.19</v>
      </c>
      <c r="D11" s="3">
        <v>0</v>
      </c>
      <c r="E11" s="6">
        <f t="shared" si="0"/>
        <v>13960.6</v>
      </c>
      <c r="F11" s="45">
        <f t="shared" si="6"/>
        <v>0.0018291857438216394</v>
      </c>
      <c r="G11" s="2">
        <v>12238.36</v>
      </c>
      <c r="H11" s="33">
        <v>3086.34</v>
      </c>
      <c r="I11" s="3">
        <v>0</v>
      </c>
      <c r="J11" s="6">
        <f t="shared" si="1"/>
        <v>15324.7</v>
      </c>
      <c r="K11" s="7">
        <f t="shared" si="2"/>
        <v>0.0019988767149471866</v>
      </c>
      <c r="L11" s="48">
        <f t="shared" si="3"/>
        <v>-0.0890131617584684</v>
      </c>
      <c r="M11" s="49" t="str">
        <f t="shared" si="4"/>
        <v>0.00%</v>
      </c>
      <c r="N11" s="50">
        <f t="shared" si="5"/>
        <v>-0.0890131617584684</v>
      </c>
      <c r="O11" s="1"/>
    </row>
    <row r="12" spans="1:15" s="33" customFormat="1" ht="13.5">
      <c r="A12" s="21" t="s">
        <v>25</v>
      </c>
      <c r="B12" s="2">
        <v>166429.1</v>
      </c>
      <c r="C12" s="2">
        <v>53865.05</v>
      </c>
      <c r="D12" s="3">
        <v>11413.16</v>
      </c>
      <c r="E12" s="6">
        <f t="shared" si="0"/>
        <v>231707.31000000003</v>
      </c>
      <c r="F12" s="45">
        <f t="shared" si="6"/>
        <v>0.030359419236369582</v>
      </c>
      <c r="G12" s="2">
        <v>168027.05</v>
      </c>
      <c r="H12" s="2">
        <v>58308.6</v>
      </c>
      <c r="I12" s="3">
        <v>9842.56</v>
      </c>
      <c r="J12" s="6">
        <f t="shared" si="1"/>
        <v>236178.21</v>
      </c>
      <c r="K12" s="7">
        <f t="shared" si="2"/>
        <v>0.030805896660091665</v>
      </c>
      <c r="L12" s="48">
        <f t="shared" si="3"/>
        <v>-0.026692657564108768</v>
      </c>
      <c r="M12" s="49">
        <f t="shared" si="4"/>
        <v>0.15957230639183306</v>
      </c>
      <c r="N12" s="50">
        <f t="shared" si="5"/>
        <v>-0.018930196820443168</v>
      </c>
      <c r="O12" s="1"/>
    </row>
    <row r="13" spans="1:15" s="33" customFormat="1" ht="13.5">
      <c r="A13" s="21" t="s">
        <v>26</v>
      </c>
      <c r="B13" s="2">
        <v>2602.46</v>
      </c>
      <c r="C13" s="2">
        <v>6295.89</v>
      </c>
      <c r="D13" s="3">
        <v>3242.14</v>
      </c>
      <c r="E13" s="6">
        <f t="shared" si="0"/>
        <v>12140.49</v>
      </c>
      <c r="F13" s="45">
        <f t="shared" si="6"/>
        <v>0.0015907060750260857</v>
      </c>
      <c r="G13" s="2">
        <v>3775.9</v>
      </c>
      <c r="H13" s="2">
        <v>6290.43</v>
      </c>
      <c r="I13" s="3">
        <v>1829.46</v>
      </c>
      <c r="J13" s="6">
        <f t="shared" si="1"/>
        <v>11895.79</v>
      </c>
      <c r="K13" s="7">
        <f t="shared" si="2"/>
        <v>0.001551626957584918</v>
      </c>
      <c r="L13" s="48">
        <f t="shared" si="3"/>
        <v>-0.11602838373071411</v>
      </c>
      <c r="M13" s="49">
        <f t="shared" si="4"/>
        <v>0.7721841417686093</v>
      </c>
      <c r="N13" s="50">
        <f t="shared" si="5"/>
        <v>0.02057030260285342</v>
      </c>
      <c r="O13" s="1"/>
    </row>
    <row r="14" spans="1:15" s="33" customFormat="1" ht="13.5">
      <c r="A14" s="21" t="s">
        <v>27</v>
      </c>
      <c r="B14" s="2">
        <v>783623.08</v>
      </c>
      <c r="C14" s="2">
        <v>53230.38</v>
      </c>
      <c r="D14" s="3">
        <v>24151.85</v>
      </c>
      <c r="E14" s="6">
        <f t="shared" si="0"/>
        <v>861005.3099999999</v>
      </c>
      <c r="F14" s="45">
        <f t="shared" si="6"/>
        <v>0.1128131053397942</v>
      </c>
      <c r="G14" s="2">
        <v>782506.49</v>
      </c>
      <c r="H14" s="2">
        <v>65782.71</v>
      </c>
      <c r="I14" s="3">
        <v>25864.29</v>
      </c>
      <c r="J14" s="6">
        <f t="shared" si="1"/>
        <v>874153.49</v>
      </c>
      <c r="K14" s="7">
        <f t="shared" si="2"/>
        <v>0.11402018026133094</v>
      </c>
      <c r="L14" s="48">
        <f t="shared" si="3"/>
        <v>-0.013480944941890116</v>
      </c>
      <c r="M14" s="49">
        <f t="shared" si="4"/>
        <v>-0.06620866066688869</v>
      </c>
      <c r="N14" s="50">
        <f t="shared" si="5"/>
        <v>-0.01504104273495499</v>
      </c>
      <c r="O14" s="1"/>
    </row>
    <row r="15" spans="1:15" s="33" customFormat="1" ht="13.5">
      <c r="A15" s="21" t="s">
        <v>14</v>
      </c>
      <c r="B15" s="2">
        <v>19536.86</v>
      </c>
      <c r="C15" s="2">
        <v>28371.37</v>
      </c>
      <c r="D15" s="3">
        <v>9697.69</v>
      </c>
      <c r="E15" s="6">
        <f t="shared" si="0"/>
        <v>57605.92</v>
      </c>
      <c r="F15" s="45">
        <f t="shared" si="6"/>
        <v>0.007547807946917027</v>
      </c>
      <c r="G15" s="2">
        <v>36281.37</v>
      </c>
      <c r="H15" s="2">
        <v>23478.56</v>
      </c>
      <c r="I15" s="3">
        <v>13319.32</v>
      </c>
      <c r="J15" s="6">
        <f t="shared" si="1"/>
        <v>73079.25</v>
      </c>
      <c r="K15" s="7">
        <f t="shared" si="2"/>
        <v>0.009532089448459296</v>
      </c>
      <c r="L15" s="48">
        <f t="shared" si="3"/>
        <v>-0.1983218521172968</v>
      </c>
      <c r="M15" s="49">
        <f t="shared" si="4"/>
        <v>-0.27190802533462666</v>
      </c>
      <c r="N15" s="50">
        <f t="shared" si="5"/>
        <v>-0.2117335632207501</v>
      </c>
      <c r="O15" s="1"/>
    </row>
    <row r="16" spans="1:15" s="33" customFormat="1" ht="13.5">
      <c r="A16" s="21" t="s">
        <v>28</v>
      </c>
      <c r="B16" s="2">
        <v>550505.79</v>
      </c>
      <c r="C16" s="2">
        <v>343884.98</v>
      </c>
      <c r="D16" s="14">
        <v>454994.45</v>
      </c>
      <c r="E16" s="6">
        <f t="shared" si="0"/>
        <v>1349385.22</v>
      </c>
      <c r="F16" s="45">
        <f t="shared" si="6"/>
        <v>0.17680301758861555</v>
      </c>
      <c r="G16" s="2">
        <v>490836.43</v>
      </c>
      <c r="H16" s="2">
        <v>366743.66</v>
      </c>
      <c r="I16" s="14">
        <v>567630.07</v>
      </c>
      <c r="J16" s="6">
        <f t="shared" si="1"/>
        <v>1425210.16</v>
      </c>
      <c r="K16" s="7">
        <f t="shared" si="2"/>
        <v>0.18589723797073704</v>
      </c>
      <c r="L16" s="48">
        <f t="shared" si="3"/>
        <v>0.04292389763852844</v>
      </c>
      <c r="M16" s="49">
        <f t="shared" si="4"/>
        <v>-0.1984313833127268</v>
      </c>
      <c r="N16" s="50">
        <f t="shared" si="5"/>
        <v>-0.05320263784816126</v>
      </c>
      <c r="O16" s="1"/>
    </row>
    <row r="17" spans="1:15" s="33" customFormat="1" ht="14.25" thickBot="1">
      <c r="A17" s="22" t="s">
        <v>9</v>
      </c>
      <c r="B17" s="2">
        <v>8808.38</v>
      </c>
      <c r="C17" s="2">
        <v>4158.43</v>
      </c>
      <c r="D17" s="36">
        <v>2404</v>
      </c>
      <c r="E17" s="6">
        <f t="shared" si="0"/>
        <v>15370.81</v>
      </c>
      <c r="F17" s="45">
        <f t="shared" si="6"/>
        <v>0.002013958320057239</v>
      </c>
      <c r="G17" s="2">
        <v>12125.57</v>
      </c>
      <c r="H17" s="2">
        <v>7067.91</v>
      </c>
      <c r="I17" s="36">
        <v>2183.53</v>
      </c>
      <c r="J17" s="6">
        <f t="shared" si="1"/>
        <v>21377.01</v>
      </c>
      <c r="K17" s="7">
        <f t="shared" si="2"/>
        <v>0.0027883095606565317</v>
      </c>
      <c r="L17" s="48">
        <f t="shared" si="3"/>
        <v>-0.32441589539781224</v>
      </c>
      <c r="M17" s="49">
        <f t="shared" si="4"/>
        <v>0.10096953098881167</v>
      </c>
      <c r="N17" s="50">
        <f t="shared" si="5"/>
        <v>-0.2809653922601898</v>
      </c>
      <c r="O17" s="1"/>
    </row>
    <row r="18" spans="1:15" s="33" customFormat="1" ht="15" thickBot="1" thickTop="1">
      <c r="A18" s="15" t="s">
        <v>8</v>
      </c>
      <c r="B18" s="16">
        <f>SUM(B4:B17)</f>
        <v>4708500.0200000005</v>
      </c>
      <c r="C18" s="16">
        <f>SUM(C4:C17)</f>
        <v>657843.04</v>
      </c>
      <c r="D18" s="17">
        <f>SUM(D4:D17)</f>
        <v>2265796.02</v>
      </c>
      <c r="E18" s="17">
        <f>SUM(E4:E17)</f>
        <v>7632139.079999999</v>
      </c>
      <c r="F18" s="46">
        <f>IF(E$18=0,"0.00%",E18/E$18)</f>
        <v>1</v>
      </c>
      <c r="G18" s="16">
        <f>SUM(G4:G17)</f>
        <v>4613771.259999999</v>
      </c>
      <c r="H18" s="16">
        <f>SUM(H4:H17)</f>
        <v>678787.57</v>
      </c>
      <c r="I18" s="17">
        <f>SUM(I4:I17)</f>
        <v>2374097.09</v>
      </c>
      <c r="J18" s="17">
        <f>SUM(J4:J17)</f>
        <v>7666655.92</v>
      </c>
      <c r="K18" s="18">
        <f>IF(J$18=0,"0.00%",J18/J$18)</f>
        <v>1</v>
      </c>
      <c r="L18" s="51">
        <f>IF(H18=0,"0.00%",(B18+C18)/(G18+H18)-1)</f>
        <v>0.013941126092310574</v>
      </c>
      <c r="M18" s="52">
        <f>IF(I18=0,"0.00%",D18/I18-1)</f>
        <v>-0.045617793162789244</v>
      </c>
      <c r="N18" s="46">
        <f>IF(J18=0,"0.00%",E18/J18-1)</f>
        <v>-0.004502202832653124</v>
      </c>
      <c r="O18" s="35"/>
    </row>
    <row r="19" spans="1:15" s="33" customFormat="1" ht="15" thickBot="1" thickTop="1">
      <c r="A19" s="32"/>
      <c r="B19" s="32"/>
      <c r="C19" s="32"/>
      <c r="D19" s="1"/>
      <c r="E19" s="1"/>
      <c r="F19" s="47"/>
      <c r="G19" s="4"/>
      <c r="H19" s="1"/>
      <c r="I19" s="1"/>
      <c r="J19" s="1"/>
      <c r="K19" s="1"/>
      <c r="L19" s="1"/>
      <c r="M19" s="1"/>
      <c r="N19" s="1"/>
      <c r="O19" s="1"/>
    </row>
    <row r="20" spans="1:15" s="33" customFormat="1" ht="15" thickBot="1" thickTop="1">
      <c r="A20" s="24" t="s">
        <v>17</v>
      </c>
      <c r="B20" s="39"/>
      <c r="C20" s="28"/>
      <c r="D20" s="56" t="s">
        <v>32</v>
      </c>
      <c r="E20" s="29"/>
      <c r="F20" s="30"/>
      <c r="G20" s="31"/>
      <c r="H20" s="29"/>
      <c r="I20" s="57" t="s">
        <v>30</v>
      </c>
      <c r="J20" s="29"/>
      <c r="K20" s="30"/>
      <c r="L20" s="31"/>
      <c r="M20" s="28" t="s">
        <v>12</v>
      </c>
      <c r="N20" s="30"/>
      <c r="O20" s="1"/>
    </row>
    <row r="21" spans="1:15" s="33" customFormat="1" ht="14.25" thickTop="1">
      <c r="A21" s="19" t="s">
        <v>0</v>
      </c>
      <c r="B21" s="40" t="s">
        <v>19</v>
      </c>
      <c r="C21" s="25" t="s">
        <v>18</v>
      </c>
      <c r="D21" s="26" t="s">
        <v>2</v>
      </c>
      <c r="E21" s="26" t="s">
        <v>3</v>
      </c>
      <c r="F21" s="27" t="s">
        <v>10</v>
      </c>
      <c r="G21" s="40" t="s">
        <v>19</v>
      </c>
      <c r="H21" s="25" t="s">
        <v>18</v>
      </c>
      <c r="I21" s="26" t="s">
        <v>2</v>
      </c>
      <c r="J21" s="26" t="s">
        <v>3</v>
      </c>
      <c r="K21" s="27" t="s">
        <v>10</v>
      </c>
      <c r="L21" s="25" t="s">
        <v>1</v>
      </c>
      <c r="M21" s="26" t="s">
        <v>2</v>
      </c>
      <c r="N21" s="27" t="s">
        <v>3</v>
      </c>
      <c r="O21" s="1"/>
    </row>
    <row r="22" spans="1:15" s="33" customFormat="1" ht="14.25" thickBot="1">
      <c r="A22" s="8" t="s">
        <v>4</v>
      </c>
      <c r="B22" s="41" t="s">
        <v>5</v>
      </c>
      <c r="C22" s="9" t="s">
        <v>5</v>
      </c>
      <c r="D22" s="10" t="s">
        <v>6</v>
      </c>
      <c r="E22" s="10"/>
      <c r="F22" s="11" t="s">
        <v>11</v>
      </c>
      <c r="G22" s="41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8" t="s">
        <v>7</v>
      </c>
      <c r="O22" s="1"/>
    </row>
    <row r="23" spans="1:15" s="33" customFormat="1" ht="14.25" thickTop="1">
      <c r="A23" s="20" t="s">
        <v>20</v>
      </c>
      <c r="B23" s="42">
        <v>284063.34</v>
      </c>
      <c r="C23" s="5">
        <v>166463.64</v>
      </c>
      <c r="D23" s="6">
        <v>40999.58</v>
      </c>
      <c r="E23" s="6">
        <f>SUM(B23:D23)</f>
        <v>491526.56000000006</v>
      </c>
      <c r="F23" s="45">
        <f>IF(E$37=0,"0.00%",E23/E$37)</f>
        <v>0.017609325951681618</v>
      </c>
      <c r="G23" s="42">
        <v>350924.15</v>
      </c>
      <c r="H23" s="5">
        <v>150770.54</v>
      </c>
      <c r="I23" s="6">
        <v>37254.82</v>
      </c>
      <c r="J23" s="6">
        <f>SUM(G23:I23)</f>
        <v>538949.51</v>
      </c>
      <c r="K23" s="7">
        <f>IF(J$37=0,"0.00%",J23/J$37)</f>
        <v>0.019154966308347288</v>
      </c>
      <c r="L23" s="48">
        <f>IF((G23+H23)=0,"0.00",(B23+C23)/(G23+H23)-1)</f>
        <v>-0.10198973802174394</v>
      </c>
      <c r="M23" s="49">
        <f>IF(I23=0,"0.00%",D23/I23-1)</f>
        <v>0.10051746324368227</v>
      </c>
      <c r="N23" s="50">
        <f>IF(J23=0,"0.00%",E23/J23-1)</f>
        <v>-0.08799145211209103</v>
      </c>
      <c r="O23" s="1"/>
    </row>
    <row r="24" spans="1:15" s="33" customFormat="1" ht="13.5">
      <c r="A24" s="21" t="s">
        <v>21</v>
      </c>
      <c r="B24" s="43">
        <v>9962255.87</v>
      </c>
      <c r="C24" s="2">
        <v>0</v>
      </c>
      <c r="D24" s="3">
        <v>3670381.43</v>
      </c>
      <c r="E24" s="6">
        <f aca="true" t="shared" si="7" ref="E24:E36">SUM(B24:D24)</f>
        <v>13632637.299999999</v>
      </c>
      <c r="F24" s="45">
        <f aca="true" t="shared" si="8" ref="F24:F36">IF(E$37=0,"0.00%",E24/E$37)</f>
        <v>0.4883999631612028</v>
      </c>
      <c r="G24" s="43">
        <v>9727921.98</v>
      </c>
      <c r="H24" s="2">
        <v>0</v>
      </c>
      <c r="I24" s="3">
        <v>3800795.55</v>
      </c>
      <c r="J24" s="6">
        <f aca="true" t="shared" si="9" ref="J24:J36">SUM(G24:I24)</f>
        <v>13528717.530000001</v>
      </c>
      <c r="K24" s="7">
        <f aca="true" t="shared" si="10" ref="K24:K36">IF(J$37=0,"0.00%",J24/J$37)</f>
        <v>0.4808282105726329</v>
      </c>
      <c r="L24" s="48">
        <f aca="true" t="shared" si="11" ref="L24:L37">IF((G24+H24)=0,"0.00",(B24+C24)/(G24+H24)-1)</f>
        <v>0.02408879208548087</v>
      </c>
      <c r="M24" s="49">
        <f aca="true" t="shared" si="12" ref="M24:M37">IF(I24=0,"0.00%",D24/I24-1)</f>
        <v>-0.03431232179799826</v>
      </c>
      <c r="N24" s="50">
        <f aca="true" t="shared" si="13" ref="N24:N36">IF(J24=0,"0.00%",E24/J24-1)</f>
        <v>0.007681420634997771</v>
      </c>
      <c r="O24" s="1"/>
    </row>
    <row r="25" spans="1:15" s="33" customFormat="1" ht="13.5">
      <c r="A25" s="21" t="s">
        <v>22</v>
      </c>
      <c r="B25" s="43">
        <v>10339.44</v>
      </c>
      <c r="C25" s="2">
        <v>0</v>
      </c>
      <c r="D25" s="3">
        <v>1773932.29</v>
      </c>
      <c r="E25" s="6">
        <f t="shared" si="7"/>
        <v>1784271.73</v>
      </c>
      <c r="F25" s="45">
        <f t="shared" si="8"/>
        <v>0.06392293934216058</v>
      </c>
      <c r="G25" s="43">
        <v>9491.72</v>
      </c>
      <c r="H25" s="2">
        <v>0</v>
      </c>
      <c r="I25" s="3">
        <v>1707608.99</v>
      </c>
      <c r="J25" s="6">
        <f t="shared" si="9"/>
        <v>1717100.71</v>
      </c>
      <c r="K25" s="7">
        <f t="shared" si="10"/>
        <v>0.06102799174655378</v>
      </c>
      <c r="L25" s="48">
        <f t="shared" si="11"/>
        <v>0.08931152625656891</v>
      </c>
      <c r="M25" s="49">
        <f t="shared" si="12"/>
        <v>0.038839863451409995</v>
      </c>
      <c r="N25" s="50">
        <f t="shared" si="13"/>
        <v>0.03911885867195286</v>
      </c>
      <c r="O25" s="1"/>
    </row>
    <row r="26" spans="1:15" s="33" customFormat="1" ht="13.5">
      <c r="A26" s="21" t="s">
        <v>15</v>
      </c>
      <c r="B26" s="43">
        <v>101748.12</v>
      </c>
      <c r="C26" s="3">
        <v>247355.26</v>
      </c>
      <c r="D26" s="3">
        <v>56761.25</v>
      </c>
      <c r="E26" s="6">
        <f t="shared" si="7"/>
        <v>405864.63</v>
      </c>
      <c r="F26" s="45">
        <f t="shared" si="8"/>
        <v>0.01454041987462215</v>
      </c>
      <c r="G26" s="43">
        <v>151535.42</v>
      </c>
      <c r="H26" s="3">
        <v>193631.34</v>
      </c>
      <c r="I26" s="3">
        <v>46948.48</v>
      </c>
      <c r="J26" s="6">
        <f t="shared" si="9"/>
        <v>392115.24</v>
      </c>
      <c r="K26" s="7">
        <f t="shared" si="10"/>
        <v>0.013936285443861912</v>
      </c>
      <c r="L26" s="48">
        <f t="shared" si="11"/>
        <v>0.011404980016036292</v>
      </c>
      <c r="M26" s="49">
        <f t="shared" si="12"/>
        <v>0.20901145255394837</v>
      </c>
      <c r="N26" s="50">
        <f t="shared" si="13"/>
        <v>0.03506466619354054</v>
      </c>
      <c r="O26" s="1"/>
    </row>
    <row r="27" spans="1:15" s="33" customFormat="1" ht="13.5">
      <c r="A27" s="21" t="s">
        <v>16</v>
      </c>
      <c r="B27" s="43">
        <v>42.95</v>
      </c>
      <c r="C27" s="3">
        <v>4933.08</v>
      </c>
      <c r="D27" s="3">
        <v>7902.65</v>
      </c>
      <c r="E27" s="6">
        <f t="shared" si="7"/>
        <v>12878.68</v>
      </c>
      <c r="F27" s="45">
        <f t="shared" si="8"/>
        <v>0.00046138884935821773</v>
      </c>
      <c r="G27" s="43">
        <v>263.83</v>
      </c>
      <c r="H27" s="3">
        <v>8435.36</v>
      </c>
      <c r="I27" s="3">
        <v>6617.4</v>
      </c>
      <c r="J27" s="6">
        <f t="shared" si="9"/>
        <v>15316.59</v>
      </c>
      <c r="K27" s="7">
        <f t="shared" si="10"/>
        <v>0.0005443715226845071</v>
      </c>
      <c r="L27" s="48">
        <f t="shared" si="11"/>
        <v>-0.4279892725644572</v>
      </c>
      <c r="M27" s="49">
        <f t="shared" si="12"/>
        <v>0.19422280654033308</v>
      </c>
      <c r="N27" s="50">
        <f t="shared" si="13"/>
        <v>-0.15916793489934766</v>
      </c>
      <c r="O27" s="1"/>
    </row>
    <row r="28" spans="1:15" s="33" customFormat="1" ht="13.5">
      <c r="A28" s="21" t="s">
        <v>23</v>
      </c>
      <c r="B28" s="43">
        <v>10860.56</v>
      </c>
      <c r="C28" s="3">
        <v>7276.66</v>
      </c>
      <c r="D28" s="3">
        <v>27.96</v>
      </c>
      <c r="E28" s="6">
        <f t="shared" si="7"/>
        <v>18165.18</v>
      </c>
      <c r="F28" s="45">
        <f t="shared" si="8"/>
        <v>0.0006507818734982863</v>
      </c>
      <c r="G28" s="43">
        <v>4349.27</v>
      </c>
      <c r="H28" s="3">
        <v>6050.28</v>
      </c>
      <c r="I28" s="3">
        <v>115.84</v>
      </c>
      <c r="J28" s="6">
        <f t="shared" si="9"/>
        <v>10515.39</v>
      </c>
      <c r="K28" s="7">
        <f t="shared" si="10"/>
        <v>0.0003737306323353591</v>
      </c>
      <c r="L28" s="48">
        <f t="shared" si="11"/>
        <v>0.7440389247611678</v>
      </c>
      <c r="M28" s="49">
        <f t="shared" si="12"/>
        <v>-0.7586325966850829</v>
      </c>
      <c r="N28" s="50">
        <f t="shared" si="13"/>
        <v>0.7274851432043892</v>
      </c>
      <c r="O28" s="1"/>
    </row>
    <row r="29" spans="1:15" s="33" customFormat="1" ht="13.5">
      <c r="A29" s="21" t="s">
        <v>13</v>
      </c>
      <c r="B29" s="43">
        <v>873882.89</v>
      </c>
      <c r="C29" s="3">
        <v>115823.57</v>
      </c>
      <c r="D29" s="3">
        <v>524649.04</v>
      </c>
      <c r="E29" s="6">
        <f t="shared" si="7"/>
        <v>1514355.5</v>
      </c>
      <c r="F29" s="45">
        <f t="shared" si="8"/>
        <v>0.05425297791887744</v>
      </c>
      <c r="G29" s="43">
        <v>889814.76</v>
      </c>
      <c r="H29" s="3">
        <v>127618.17</v>
      </c>
      <c r="I29" s="3">
        <v>485259.01</v>
      </c>
      <c r="J29" s="6">
        <f t="shared" si="9"/>
        <v>1502691.94</v>
      </c>
      <c r="K29" s="7">
        <f t="shared" si="10"/>
        <v>0.05340762529411154</v>
      </c>
      <c r="L29" s="48">
        <f t="shared" si="11"/>
        <v>-0.02725139828135903</v>
      </c>
      <c r="M29" s="49">
        <f t="shared" si="12"/>
        <v>0.08117320686121832</v>
      </c>
      <c r="N29" s="50">
        <f t="shared" si="13"/>
        <v>0.007761777174368767</v>
      </c>
      <c r="O29" s="1"/>
    </row>
    <row r="30" spans="1:15" s="33" customFormat="1" ht="13.5">
      <c r="A30" s="21" t="s">
        <v>24</v>
      </c>
      <c r="B30" s="43">
        <v>33582.32</v>
      </c>
      <c r="C30" s="3">
        <v>8623</v>
      </c>
      <c r="D30" s="3">
        <v>498</v>
      </c>
      <c r="E30" s="6">
        <f t="shared" si="7"/>
        <v>42703.32</v>
      </c>
      <c r="F30" s="45">
        <f t="shared" si="8"/>
        <v>0.0015298800559199986</v>
      </c>
      <c r="G30" s="43">
        <v>46389.12</v>
      </c>
      <c r="H30" s="3">
        <v>9473.52</v>
      </c>
      <c r="I30" s="3">
        <v>21.95</v>
      </c>
      <c r="J30" s="6">
        <f t="shared" si="9"/>
        <v>55884.59</v>
      </c>
      <c r="K30" s="7">
        <f t="shared" si="10"/>
        <v>0.001986210987752455</v>
      </c>
      <c r="L30" s="48">
        <f t="shared" si="11"/>
        <v>-0.24448038975601583</v>
      </c>
      <c r="M30" s="49">
        <f t="shared" si="12"/>
        <v>21.687927107061505</v>
      </c>
      <c r="N30" s="50">
        <f t="shared" si="13"/>
        <v>-0.23586591580970706</v>
      </c>
      <c r="O30" s="1"/>
    </row>
    <row r="31" spans="1:15" s="33" customFormat="1" ht="13.5">
      <c r="A31" s="21" t="s">
        <v>25</v>
      </c>
      <c r="B31" s="43">
        <v>440822.75</v>
      </c>
      <c r="C31" s="3">
        <v>185545.78</v>
      </c>
      <c r="D31" s="3">
        <v>30651.48</v>
      </c>
      <c r="E31" s="6">
        <f t="shared" si="7"/>
        <v>657020.01</v>
      </c>
      <c r="F31" s="45">
        <f t="shared" si="8"/>
        <v>0.02353825907773349</v>
      </c>
      <c r="G31" s="43">
        <v>525512.24</v>
      </c>
      <c r="H31" s="3">
        <v>201691.04</v>
      </c>
      <c r="I31" s="3">
        <v>29689.61</v>
      </c>
      <c r="J31" s="6">
        <f t="shared" si="9"/>
        <v>756892.89</v>
      </c>
      <c r="K31" s="7">
        <f t="shared" si="10"/>
        <v>0.026900957395763488</v>
      </c>
      <c r="L31" s="48">
        <f t="shared" si="11"/>
        <v>-0.13866102199098995</v>
      </c>
      <c r="M31" s="49">
        <f t="shared" si="12"/>
        <v>0.03239752896720427</v>
      </c>
      <c r="N31" s="50">
        <f t="shared" si="13"/>
        <v>-0.13195114040508427</v>
      </c>
      <c r="O31" s="1"/>
    </row>
    <row r="32" spans="1:15" s="33" customFormat="1" ht="13.5">
      <c r="A32" s="21" t="s">
        <v>26</v>
      </c>
      <c r="B32" s="43">
        <v>8564.49</v>
      </c>
      <c r="C32" s="3">
        <v>15583.49</v>
      </c>
      <c r="D32" s="3">
        <v>12193.4</v>
      </c>
      <c r="E32" s="6">
        <f t="shared" si="7"/>
        <v>36341.38</v>
      </c>
      <c r="F32" s="45">
        <f t="shared" si="8"/>
        <v>0.0013019585471717402</v>
      </c>
      <c r="G32" s="43">
        <v>15086.04</v>
      </c>
      <c r="H32" s="3">
        <v>17580.56</v>
      </c>
      <c r="I32" s="3">
        <v>8691.38</v>
      </c>
      <c r="J32" s="6">
        <f t="shared" si="9"/>
        <v>41357.98</v>
      </c>
      <c r="K32" s="7">
        <f t="shared" si="10"/>
        <v>0.001469916381371793</v>
      </c>
      <c r="L32" s="48">
        <f t="shared" si="11"/>
        <v>-0.2607746138257425</v>
      </c>
      <c r="M32" s="49">
        <f t="shared" si="12"/>
        <v>0.4029302596365596</v>
      </c>
      <c r="N32" s="50">
        <f t="shared" si="13"/>
        <v>-0.12129702659559305</v>
      </c>
      <c r="O32" s="1"/>
    </row>
    <row r="33" spans="1:15" s="33" customFormat="1" ht="13.5">
      <c r="A33" s="21" t="s">
        <v>27</v>
      </c>
      <c r="B33" s="43">
        <v>2559081.11</v>
      </c>
      <c r="C33" s="3">
        <v>239469.81</v>
      </c>
      <c r="D33" s="3">
        <v>74285.32</v>
      </c>
      <c r="E33" s="6">
        <f t="shared" si="7"/>
        <v>2872836.2399999998</v>
      </c>
      <c r="F33" s="45">
        <f t="shared" si="8"/>
        <v>0.10292161985298094</v>
      </c>
      <c r="G33" s="43">
        <v>2582288.39</v>
      </c>
      <c r="H33" s="3">
        <v>285120.96</v>
      </c>
      <c r="I33" s="3">
        <v>91404.18</v>
      </c>
      <c r="J33" s="6">
        <f t="shared" si="9"/>
        <v>2958813.5300000003</v>
      </c>
      <c r="K33" s="7">
        <f t="shared" si="10"/>
        <v>0.10516007980011358</v>
      </c>
      <c r="L33" s="48">
        <f t="shared" si="11"/>
        <v>-0.024014161075397222</v>
      </c>
      <c r="M33" s="49">
        <f t="shared" si="12"/>
        <v>-0.18728749604230344</v>
      </c>
      <c r="N33" s="50">
        <f t="shared" si="13"/>
        <v>-0.029058029216190717</v>
      </c>
      <c r="O33" s="1"/>
    </row>
    <row r="34" spans="1:15" s="33" customFormat="1" ht="13.5">
      <c r="A34" s="21" t="s">
        <v>14</v>
      </c>
      <c r="B34" s="43">
        <v>51796.82</v>
      </c>
      <c r="C34" s="3">
        <v>76250.47</v>
      </c>
      <c r="D34" s="3">
        <v>28802.07</v>
      </c>
      <c r="E34" s="6">
        <f t="shared" si="7"/>
        <v>156849.36000000002</v>
      </c>
      <c r="F34" s="45">
        <f t="shared" si="8"/>
        <v>0.0056192517969988285</v>
      </c>
      <c r="G34" s="43">
        <v>91658.48</v>
      </c>
      <c r="H34" s="3">
        <v>69301.79</v>
      </c>
      <c r="I34" s="3">
        <v>27140.07</v>
      </c>
      <c r="J34" s="6">
        <f t="shared" si="9"/>
        <v>188100.34</v>
      </c>
      <c r="K34" s="7">
        <f t="shared" si="10"/>
        <v>0.00668533064495906</v>
      </c>
      <c r="L34" s="48">
        <f t="shared" si="11"/>
        <v>-0.20447890650282818</v>
      </c>
      <c r="M34" s="49">
        <f t="shared" si="12"/>
        <v>0.06123786710940693</v>
      </c>
      <c r="N34" s="50">
        <f t="shared" si="13"/>
        <v>-0.1661399442446515</v>
      </c>
      <c r="O34" s="1"/>
    </row>
    <row r="35" spans="1:15" s="33" customFormat="1" ht="13.5">
      <c r="A35" s="21" t="s">
        <v>28</v>
      </c>
      <c r="B35" s="43">
        <v>2349220.27</v>
      </c>
      <c r="C35" s="3">
        <v>1745982.2</v>
      </c>
      <c r="D35" s="14">
        <v>2130430.66</v>
      </c>
      <c r="E35" s="6">
        <f t="shared" si="7"/>
        <v>6225633.13</v>
      </c>
      <c r="F35" s="45">
        <f t="shared" si="8"/>
        <v>0.22303820782697448</v>
      </c>
      <c r="G35" s="43">
        <v>2162592.34</v>
      </c>
      <c r="H35" s="3">
        <v>1591359.96</v>
      </c>
      <c r="I35" s="14">
        <v>2595631.56</v>
      </c>
      <c r="J35" s="6">
        <f t="shared" si="9"/>
        <v>6349583.859999999</v>
      </c>
      <c r="K35" s="7">
        <f t="shared" si="10"/>
        <v>0.22567246588706555</v>
      </c>
      <c r="L35" s="48">
        <f t="shared" si="11"/>
        <v>0.09090423711563944</v>
      </c>
      <c r="M35" s="49">
        <f t="shared" si="12"/>
        <v>-0.17922455065232756</v>
      </c>
      <c r="N35" s="50">
        <f t="shared" si="13"/>
        <v>-0.019521079291643484</v>
      </c>
      <c r="O35" s="1"/>
    </row>
    <row r="36" spans="1:15" s="33" customFormat="1" ht="14.25" thickBot="1">
      <c r="A36" s="22" t="s">
        <v>9</v>
      </c>
      <c r="B36" s="44">
        <v>35878.61</v>
      </c>
      <c r="C36" s="36">
        <v>16682.22</v>
      </c>
      <c r="D36" s="36">
        <v>9211.04</v>
      </c>
      <c r="E36" s="6">
        <f t="shared" si="7"/>
        <v>61771.87</v>
      </c>
      <c r="F36" s="45">
        <f t="shared" si="8"/>
        <v>0.0022130258708194794</v>
      </c>
      <c r="G36" s="44">
        <v>50374.47</v>
      </c>
      <c r="H36" s="36">
        <v>19841.33</v>
      </c>
      <c r="I36" s="36">
        <v>10024.86</v>
      </c>
      <c r="J36" s="6">
        <f t="shared" si="9"/>
        <v>80240.66</v>
      </c>
      <c r="K36" s="7">
        <f t="shared" si="10"/>
        <v>0.0028518573824467337</v>
      </c>
      <c r="L36" s="54">
        <f t="shared" si="11"/>
        <v>-0.25143870752736563</v>
      </c>
      <c r="M36" s="55">
        <f t="shared" si="12"/>
        <v>-0.08118018605746113</v>
      </c>
      <c r="N36" s="50">
        <f t="shared" si="13"/>
        <v>-0.2301674736972502</v>
      </c>
      <c r="O36" s="1"/>
    </row>
    <row r="37" spans="1:15" s="33" customFormat="1" ht="15" thickBot="1" thickTop="1">
      <c r="A37" s="15" t="s">
        <v>8</v>
      </c>
      <c r="B37" s="16">
        <f>SUM(B23:B36)</f>
        <v>16722139.539999997</v>
      </c>
      <c r="C37" s="16">
        <f>SUM(C23:C36)</f>
        <v>2829989.18</v>
      </c>
      <c r="D37" s="17">
        <f>SUM(D23:D36)</f>
        <v>8360726.170000003</v>
      </c>
      <c r="E37" s="17">
        <f>SUM(E23:E36)</f>
        <v>27912854.889999997</v>
      </c>
      <c r="F37" s="46">
        <f>IF(E$37=0,"0.00%",E37/E$37)</f>
        <v>1</v>
      </c>
      <c r="G37" s="16">
        <f>SUM(G23:G36)</f>
        <v>16608202.21</v>
      </c>
      <c r="H37" s="16">
        <f>SUM(H23:H36)</f>
        <v>2680874.85</v>
      </c>
      <c r="I37" s="17">
        <f>SUM(I23:I36)</f>
        <v>8847203.7</v>
      </c>
      <c r="J37" s="17">
        <f>SUM(J23:J36)</f>
        <v>28136280.76</v>
      </c>
      <c r="K37" s="18">
        <f>IF(J$37=0,"0.00%",J37/J$37)</f>
        <v>1</v>
      </c>
      <c r="L37" s="53">
        <f t="shared" si="11"/>
        <v>0.013637337814647932</v>
      </c>
      <c r="M37" s="52">
        <f t="shared" si="12"/>
        <v>-0.05498658632670528</v>
      </c>
      <c r="N37" s="46">
        <f>IF(J37=0,"0.00%",E37/J37-1)</f>
        <v>-0.007940845910154537</v>
      </c>
      <c r="O37" s="35"/>
    </row>
    <row r="38" spans="3:15" s="33" customFormat="1" ht="14.25" thickTop="1">
      <c r="C38" s="1"/>
      <c r="D38" s="1"/>
      <c r="E38" s="1"/>
      <c r="F38" s="1"/>
      <c r="G38" s="1"/>
      <c r="H38" s="1"/>
      <c r="I38" s="1"/>
      <c r="K38" s="1"/>
      <c r="L38" s="1"/>
      <c r="M38" s="1"/>
      <c r="N38" s="1"/>
      <c r="O38" s="1"/>
    </row>
    <row r="39" spans="3:15" s="33" customFormat="1" ht="13.5">
      <c r="C39" s="1"/>
      <c r="D39" s="1"/>
      <c r="E39" s="1"/>
      <c r="F39" s="1"/>
      <c r="G39" s="1"/>
      <c r="H39" s="1"/>
      <c r="I39" s="1"/>
      <c r="K39" s="1"/>
      <c r="L39" s="1"/>
      <c r="M39" s="1"/>
      <c r="N39" s="1"/>
      <c r="O39" s="1"/>
    </row>
    <row r="40" ht="13.5">
      <c r="A40" s="33"/>
    </row>
    <row r="41" ht="13.5">
      <c r="A41" s="33"/>
    </row>
    <row r="42" ht="13.5">
      <c r="A42" s="33"/>
    </row>
    <row r="43" ht="13.5">
      <c r="A43" s="33"/>
    </row>
    <row r="44" ht="13.5">
      <c r="A44" s="33"/>
    </row>
    <row r="45" ht="13.5">
      <c r="A45" s="33"/>
    </row>
    <row r="46" ht="13.5">
      <c r="A46" s="33"/>
    </row>
    <row r="47" ht="13.5">
      <c r="A47" s="33"/>
    </row>
    <row r="48" ht="13.5">
      <c r="A48" s="33"/>
    </row>
    <row r="49" ht="13.5">
      <c r="A49" s="33"/>
    </row>
    <row r="50" ht="13.5">
      <c r="A50" s="33"/>
    </row>
    <row r="51" ht="13.5">
      <c r="A51" s="33"/>
    </row>
    <row r="52" ht="13.5">
      <c r="A52" s="33"/>
    </row>
    <row r="53" ht="13.5">
      <c r="A53" s="33"/>
    </row>
    <row r="54" ht="13.5">
      <c r="A54" s="33"/>
    </row>
    <row r="55" ht="13.5">
      <c r="A55" s="33"/>
    </row>
    <row r="56" ht="13.5">
      <c r="A56" s="33"/>
    </row>
    <row r="57" ht="13.5">
      <c r="A57" s="33"/>
    </row>
    <row r="58" ht="13.5">
      <c r="A58" s="33"/>
    </row>
    <row r="59" ht="13.5">
      <c r="A59" s="33"/>
    </row>
  </sheetData>
  <sheetProtection/>
  <printOptions/>
  <pageMargins left="0.75" right="0.75" top="1" bottom="1" header="0.5" footer="0.5"/>
  <pageSetup fitToHeight="1" fitToWidth="1" orientation="landscape" paperSize="5" scale="67" r:id="rId1"/>
  <headerFooter alignWithMargins="0">
    <oddHeader>&amp;C&amp;"Arial,Bold"&amp;14Ontario Land Border Sales Jan - May 16-17</oddHeader>
    <oddFooter>&amp;LStatistics and Reference Materials/Ontario Land Border (May 16-17)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Dyer, Leanne</cp:lastModifiedBy>
  <cp:lastPrinted>2015-06-25T14:43:19Z</cp:lastPrinted>
  <dcterms:created xsi:type="dcterms:W3CDTF">2006-01-31T19:56:50Z</dcterms:created>
  <dcterms:modified xsi:type="dcterms:W3CDTF">2017-07-05T16:00:01Z</dcterms:modified>
  <cp:category/>
  <cp:version/>
  <cp:contentType/>
  <cp:contentStatus/>
</cp:coreProperties>
</file>