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<sst xmlns="http://schemas.openxmlformats.org/spreadsheetml/2006/main" count="90" uniqueCount="33">
  <si>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</si>
  <si>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</si>
  <si>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</si>
  <si>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</si>
  <si>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</si>
  <si>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</si>
  <si>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</si>
  <si>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</si>
  <si>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</si>
  <si>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</si>
  <si>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</si>
  <si>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</si>
  <si>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</si>
  <si>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</si>
  <si>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</si>
  <si>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</si>
  <si>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</si>
  <si>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</si>
  <si>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</si>
  <si>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</si>
  <si>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</si>
  <si>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</si>
  <si>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</si>
  <si>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</si>
  <si>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</si>
  <si>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</si>
  <si>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</si>
  <si>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</si>
  <si>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</si>
  <si>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June 15</t>
  </si>
  <si>
    <t>Jan - June 15</t>
  </si>
  <si>
    <t>June 16</t>
  </si>
  <si>
    <t>Jan - June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</si>
</sst>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">
      <selection activeCell="B37" sqref="B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124764.24</v>
      </c>
      <c r="C4" s="5">
        <v>51320.77</v>
      </c>
      <c r="D4" s="6">
        <v>11723.23</v>
      </c>
      <c r="E4" s="6">
        <f>SUM(B4:D4)</f>
        <v>187808.24000000002</v>
      </c>
      <c r="F4" s="47">
        <f>IF(E$18=0,"0.00%",E4/E$18)</f>
        <v>0.023357036206818487</v>
      </c>
      <c r="G4" s="5">
        <v>91372.64</v>
      </c>
      <c r="H4" s="5">
        <v>37295.54</v>
      </c>
      <c r="I4" s="6">
        <v>11902.23</v>
      </c>
      <c r="J4" s="6">
        <f aca="true" t="shared" si="0" ref="J4:J17">SUM(G4:I4)</f>
        <v>140570.41</v>
      </c>
      <c r="K4" s="7">
        <f>IF(J$18=0,"0.00%",J4/J$18)</f>
        <v>0.01896679804424858</v>
      </c>
      <c r="L4" s="50">
        <f>IF((G4+H4)=0,"0.00%",(B4+C4)/(G4+H4)-1)</f>
        <v>0.3685202510830574</v>
      </c>
      <c r="M4" s="51">
        <f>IF(I4=0,"0.00%",D4/I4-1)</f>
        <v>-0.015039198536744847</v>
      </c>
      <c r="N4" s="52">
        <f>IF(J4=0,"0.00%",E4/J4-1)</f>
        <v>0.3360439085295406</v>
      </c>
      <c r="O4" s="1"/>
    </row>
    <row r="5" spans="1:15" s="33" customFormat="1" ht="15">
      <c r="A5" s="21" t="s">
        <v>21</v>
      </c>
      <c r="B5" s="2">
        <v>2714954.75</v>
      </c>
      <c r="C5" s="2">
        <v>0</v>
      </c>
      <c r="D5" s="3">
        <v>1167392.21</v>
      </c>
      <c r="E5" s="6">
        <f aca="true" t="shared" si="1" ref="E5:E17">SUM(B5:D5)</f>
        <v>3882346.96</v>
      </c>
      <c r="F5" s="47">
        <f aca="true" t="shared" si="2" ref="F5:F17">IF(E$18=0,"0.00%",E5/E$18)</f>
        <v>0.4828335461327558</v>
      </c>
      <c r="G5" s="2">
        <v>2320296.14</v>
      </c>
      <c r="H5" s="2">
        <v>0</v>
      </c>
      <c r="I5" s="3">
        <v>1055153.79</v>
      </c>
      <c r="J5" s="6">
        <f t="shared" si="0"/>
        <v>3375449.93</v>
      </c>
      <c r="K5" s="7">
        <f aca="true" t="shared" si="3" ref="K5:K17">IF(J$18=0,"0.00%",J5/J$18)</f>
        <v>0.4554406374057172</v>
      </c>
      <c r="L5" s="50">
        <f aca="true" t="shared" si="4" ref="L5:L17">IF((G5+H5)=0,"0.00%",(B5+C5)/(G5+H5)-1)</f>
        <v>0.1700897584564356</v>
      </c>
      <c r="M5" s="51">
        <f aca="true" t="shared" si="5" ref="M5:M17">IF(I5=0,"0.00%",D5/I5-1)</f>
        <v>0.10637162190357108</v>
      </c>
      <c r="N5" s="52">
        <f aca="true" t="shared" si="6" ref="N5:N17">IF(J5=0,"0.00%",E5/J5-1)</f>
        <v>0.1501716928148893</v>
      </c>
      <c r="O5" s="1"/>
    </row>
    <row r="6" spans="1:15" s="33" customFormat="1" ht="15">
      <c r="A6" s="21" t="s">
        <v>22</v>
      </c>
      <c r="B6" s="2">
        <v>3032.57</v>
      </c>
      <c r="C6" s="2">
        <v>0</v>
      </c>
      <c r="D6" s="3">
        <v>634390.63</v>
      </c>
      <c r="E6" s="6">
        <f t="shared" si="1"/>
        <v>637423.2</v>
      </c>
      <c r="F6" s="47">
        <f t="shared" si="2"/>
        <v>0.07927403377757067</v>
      </c>
      <c r="G6" s="2">
        <v>3788.29</v>
      </c>
      <c r="H6" s="2">
        <v>0</v>
      </c>
      <c r="I6" s="3">
        <v>557584.43</v>
      </c>
      <c r="J6" s="6">
        <f t="shared" si="0"/>
        <v>561372.7200000001</v>
      </c>
      <c r="K6" s="7">
        <f t="shared" si="3"/>
        <v>0.07574455397683272</v>
      </c>
      <c r="L6" s="50">
        <f t="shared" si="4"/>
        <v>-0.1994884235367408</v>
      </c>
      <c r="M6" s="51">
        <f t="shared" si="5"/>
        <v>0.13774810749288657</v>
      </c>
      <c r="N6" s="52">
        <f t="shared" si="6"/>
        <v>0.1354723471421979</v>
      </c>
      <c r="O6" s="1"/>
    </row>
    <row r="7" spans="1:15" s="33" customFormat="1" ht="15">
      <c r="A7" s="21" t="s">
        <v>15</v>
      </c>
      <c r="B7" s="2">
        <v>68940.64</v>
      </c>
      <c r="C7" s="2">
        <v>83634.78</v>
      </c>
      <c r="D7" s="3">
        <v>27708.63</v>
      </c>
      <c r="E7" s="6">
        <f t="shared" si="1"/>
        <v>180284.05</v>
      </c>
      <c r="F7" s="47">
        <f t="shared" si="2"/>
        <v>0.02242127972319997</v>
      </c>
      <c r="G7" s="2">
        <v>70023.66</v>
      </c>
      <c r="H7" s="2">
        <v>72608.83</v>
      </c>
      <c r="I7" s="3">
        <v>20591.08</v>
      </c>
      <c r="J7" s="6">
        <f t="shared" si="0"/>
        <v>163223.57</v>
      </c>
      <c r="K7" s="7">
        <f t="shared" si="3"/>
        <v>0.022023329719613616</v>
      </c>
      <c r="L7" s="50">
        <f t="shared" si="4"/>
        <v>0.06971013406552728</v>
      </c>
      <c r="M7" s="51">
        <f t="shared" si="5"/>
        <v>0.3456618108423646</v>
      </c>
      <c r="N7" s="52">
        <f t="shared" si="6"/>
        <v>0.10452215939156329</v>
      </c>
      <c r="O7" s="1"/>
    </row>
    <row r="8" spans="1:15" s="33" customFormat="1" ht="15">
      <c r="A8" s="21" t="s">
        <v>16</v>
      </c>
      <c r="B8" s="2">
        <v>93.9</v>
      </c>
      <c r="C8" s="2">
        <v>2527.56</v>
      </c>
      <c r="D8" s="3">
        <v>4058.98</v>
      </c>
      <c r="E8" s="6">
        <f t="shared" si="1"/>
        <v>6680.4400000000005</v>
      </c>
      <c r="F8" s="47">
        <f t="shared" si="2"/>
        <v>0.000830822326845076</v>
      </c>
      <c r="G8" s="2">
        <v>982.81</v>
      </c>
      <c r="H8" s="2">
        <v>3709.29</v>
      </c>
      <c r="I8" s="3">
        <v>2263.31</v>
      </c>
      <c r="J8" s="6">
        <f t="shared" si="0"/>
        <v>6955.41</v>
      </c>
      <c r="K8" s="7">
        <f t="shared" si="3"/>
        <v>0.0009384752935197885</v>
      </c>
      <c r="L8" s="50">
        <f t="shared" si="4"/>
        <v>-0.44130346753053007</v>
      </c>
      <c r="M8" s="51">
        <f t="shared" si="5"/>
        <v>0.7933822587272623</v>
      </c>
      <c r="N8" s="52">
        <f t="shared" si="6"/>
        <v>-0.03953325540837982</v>
      </c>
      <c r="O8" s="1"/>
    </row>
    <row r="9" spans="1:15" s="33" customFormat="1" ht="15">
      <c r="A9" s="21" t="s">
        <v>23</v>
      </c>
      <c r="B9" s="2">
        <v>1050.8</v>
      </c>
      <c r="C9" s="2">
        <v>1237.03</v>
      </c>
      <c r="D9" s="3">
        <v>0</v>
      </c>
      <c r="E9" s="6">
        <f t="shared" si="1"/>
        <v>2287.83</v>
      </c>
      <c r="F9" s="47">
        <f t="shared" si="2"/>
        <v>0.0002845291992781868</v>
      </c>
      <c r="G9" s="2">
        <v>531.9</v>
      </c>
      <c r="H9" s="2">
        <v>1232.89</v>
      </c>
      <c r="I9" s="3">
        <v>0</v>
      </c>
      <c r="J9" s="6">
        <f t="shared" si="0"/>
        <v>1764.79</v>
      </c>
      <c r="K9" s="7">
        <f t="shared" si="3"/>
        <v>0.00023811850246797635</v>
      </c>
      <c r="L9" s="50">
        <f t="shared" si="4"/>
        <v>0.2963752061151752</v>
      </c>
      <c r="M9" s="51" t="str">
        <f t="shared" si="5"/>
        <v>0.00%</v>
      </c>
      <c r="N9" s="52">
        <f t="shared" si="6"/>
        <v>0.2963752061151752</v>
      </c>
      <c r="O9" s="1"/>
    </row>
    <row r="10" spans="1:15" s="33" customFormat="1" ht="15">
      <c r="A10" s="21" t="s">
        <v>13</v>
      </c>
      <c r="B10" s="2">
        <v>254529.07</v>
      </c>
      <c r="C10" s="2">
        <v>33392.57</v>
      </c>
      <c r="D10" s="3">
        <v>198511.47</v>
      </c>
      <c r="E10" s="6">
        <f t="shared" si="1"/>
        <v>486433.11</v>
      </c>
      <c r="F10" s="47">
        <f t="shared" si="2"/>
        <v>0.06049593863648005</v>
      </c>
      <c r="G10" s="2">
        <v>246276.29</v>
      </c>
      <c r="H10" s="2">
        <v>35100.18</v>
      </c>
      <c r="I10" s="3">
        <v>172865.51</v>
      </c>
      <c r="J10" s="6">
        <f t="shared" si="0"/>
        <v>454241.98000000004</v>
      </c>
      <c r="K10" s="7">
        <f t="shared" si="3"/>
        <v>0.06128968321199037</v>
      </c>
      <c r="L10" s="50">
        <f t="shared" si="4"/>
        <v>0.023261255640885548</v>
      </c>
      <c r="M10" s="51">
        <f t="shared" si="5"/>
        <v>0.14835787659435362</v>
      </c>
      <c r="N10" s="52">
        <f t="shared" si="6"/>
        <v>0.07086780046177132</v>
      </c>
      <c r="O10" s="1"/>
    </row>
    <row r="11" spans="1:15" s="33" customFormat="1" ht="15">
      <c r="A11" s="21" t="s">
        <v>24</v>
      </c>
      <c r="B11" s="2">
        <v>11336.25</v>
      </c>
      <c r="C11" s="2">
        <v>4973.55</v>
      </c>
      <c r="D11" s="3">
        <v>90</v>
      </c>
      <c r="E11" s="6">
        <f t="shared" si="1"/>
        <v>16399.8</v>
      </c>
      <c r="F11" s="47">
        <f t="shared" si="2"/>
        <v>0.002039584218373921</v>
      </c>
      <c r="G11" s="2">
        <v>13269.77</v>
      </c>
      <c r="H11" s="2">
        <v>3499.51</v>
      </c>
      <c r="I11" s="3">
        <v>12.56</v>
      </c>
      <c r="J11" s="6">
        <f t="shared" si="0"/>
        <v>16781.84</v>
      </c>
      <c r="K11" s="7">
        <f t="shared" si="3"/>
        <v>0.0022643298123046847</v>
      </c>
      <c r="L11" s="50">
        <f t="shared" si="4"/>
        <v>-0.027400103045569058</v>
      </c>
      <c r="M11" s="51">
        <f t="shared" si="5"/>
        <v>6.165605095541401</v>
      </c>
      <c r="N11" s="52">
        <f t="shared" si="6"/>
        <v>-0.022765084162404192</v>
      </c>
      <c r="O11" s="1"/>
    </row>
    <row r="12" spans="1:15" s="33" customFormat="1" ht="15">
      <c r="A12" s="21" t="s">
        <v>25</v>
      </c>
      <c r="B12" s="2">
        <v>161139.4</v>
      </c>
      <c r="C12" s="2">
        <v>68443.61</v>
      </c>
      <c r="D12" s="3">
        <v>9530.69</v>
      </c>
      <c r="E12" s="6">
        <f t="shared" si="1"/>
        <v>239113.7</v>
      </c>
      <c r="F12" s="47">
        <f t="shared" si="2"/>
        <v>0.029737711979231227</v>
      </c>
      <c r="G12" s="2">
        <v>176503.18</v>
      </c>
      <c r="H12" s="2">
        <v>49894.86</v>
      </c>
      <c r="I12" s="3">
        <v>15778.28</v>
      </c>
      <c r="J12" s="6">
        <f t="shared" si="0"/>
        <v>242176.31999999998</v>
      </c>
      <c r="K12" s="7">
        <f t="shared" si="3"/>
        <v>0.03267621793618812</v>
      </c>
      <c r="L12" s="50">
        <f t="shared" si="4"/>
        <v>0.014068010482776394</v>
      </c>
      <c r="M12" s="51">
        <f t="shared" si="5"/>
        <v>-0.3959614102424345</v>
      </c>
      <c r="N12" s="52">
        <f t="shared" si="6"/>
        <v>-0.01264624055729302</v>
      </c>
      <c r="O12" s="1"/>
    </row>
    <row r="13" spans="1:15" s="33" customFormat="1" ht="15">
      <c r="A13" s="21" t="s">
        <v>26</v>
      </c>
      <c r="B13" s="2">
        <v>4818.31</v>
      </c>
      <c r="C13" s="2">
        <v>7965.2</v>
      </c>
      <c r="D13" s="3">
        <v>1846.48</v>
      </c>
      <c r="E13" s="6">
        <f t="shared" si="1"/>
        <v>14629.99</v>
      </c>
      <c r="F13" s="47">
        <f t="shared" si="2"/>
        <v>0.0018194793057822827</v>
      </c>
      <c r="G13" s="2">
        <v>9345.39</v>
      </c>
      <c r="H13" s="2">
        <v>8954.13</v>
      </c>
      <c r="I13" s="3">
        <v>1491.95</v>
      </c>
      <c r="J13" s="6">
        <f t="shared" si="0"/>
        <v>19791.469999999998</v>
      </c>
      <c r="K13" s="7">
        <f t="shared" si="3"/>
        <v>0.0026704113226162203</v>
      </c>
      <c r="L13" s="50">
        <f t="shared" si="4"/>
        <v>-0.3014292178155491</v>
      </c>
      <c r="M13" s="51">
        <f t="shared" si="5"/>
        <v>0.2376286068567981</v>
      </c>
      <c r="N13" s="52">
        <f t="shared" si="6"/>
        <v>-0.2607931598815044</v>
      </c>
      <c r="O13" s="1"/>
    </row>
    <row r="14" spans="1:15" s="33" customFormat="1" ht="15">
      <c r="A14" s="21" t="s">
        <v>27</v>
      </c>
      <c r="B14" s="2">
        <v>729552.65</v>
      </c>
      <c r="C14" s="2">
        <v>62920.88</v>
      </c>
      <c r="D14" s="3">
        <v>28617.3</v>
      </c>
      <c r="E14" s="6">
        <f t="shared" si="1"/>
        <v>821090.8300000001</v>
      </c>
      <c r="F14" s="47">
        <f t="shared" si="2"/>
        <v>0.10211611719164528</v>
      </c>
      <c r="G14" s="2">
        <v>714651.25</v>
      </c>
      <c r="H14" s="2">
        <v>65236.98</v>
      </c>
      <c r="I14" s="3">
        <v>33679.53</v>
      </c>
      <c r="J14" s="6">
        <f t="shared" si="0"/>
        <v>813567.76</v>
      </c>
      <c r="K14" s="7">
        <f t="shared" si="3"/>
        <v>0.1097725716189609</v>
      </c>
      <c r="L14" s="50">
        <f t="shared" si="4"/>
        <v>0.016137312394110648</v>
      </c>
      <c r="M14" s="51">
        <f t="shared" si="5"/>
        <v>-0.1503058385909779</v>
      </c>
      <c r="N14" s="52">
        <f t="shared" si="6"/>
        <v>0.009247010968084668</v>
      </c>
      <c r="O14" s="1"/>
    </row>
    <row r="15" spans="1:15" s="33" customFormat="1" ht="15">
      <c r="A15" s="21" t="s">
        <v>14</v>
      </c>
      <c r="B15" s="2">
        <v>48480.27</v>
      </c>
      <c r="C15" s="2">
        <v>28459.18</v>
      </c>
      <c r="D15" s="3">
        <v>16775.68</v>
      </c>
      <c r="E15" s="6">
        <f t="shared" si="1"/>
        <v>93715.13</v>
      </c>
      <c r="F15" s="47">
        <f t="shared" si="2"/>
        <v>0.011655014095956073</v>
      </c>
      <c r="G15" s="2">
        <v>41463.79</v>
      </c>
      <c r="H15" s="2">
        <v>27321.59</v>
      </c>
      <c r="I15" s="3">
        <v>12638.69</v>
      </c>
      <c r="J15" s="6">
        <f t="shared" si="0"/>
        <v>81424.07</v>
      </c>
      <c r="K15" s="7">
        <f t="shared" si="3"/>
        <v>0.010986336965445</v>
      </c>
      <c r="L15" s="50">
        <f t="shared" si="4"/>
        <v>0.11854364982791399</v>
      </c>
      <c r="M15" s="51">
        <f t="shared" si="5"/>
        <v>0.3273274366251566</v>
      </c>
      <c r="N15" s="52">
        <f t="shared" si="6"/>
        <v>0.15095118679279973</v>
      </c>
      <c r="O15" s="1"/>
    </row>
    <row r="16" spans="1:15" s="33" customFormat="1" ht="15">
      <c r="A16" s="21" t="s">
        <v>28</v>
      </c>
      <c r="B16" s="2">
        <v>515138.02</v>
      </c>
      <c r="C16" s="2">
        <v>369361.73</v>
      </c>
      <c r="D16" s="14">
        <v>562059.84</v>
      </c>
      <c r="E16" s="6">
        <f t="shared" si="1"/>
        <v>1446559.5899999999</v>
      </c>
      <c r="F16" s="47">
        <f t="shared" si="2"/>
        <v>0.17990342020643235</v>
      </c>
      <c r="G16" s="2">
        <v>566844.7</v>
      </c>
      <c r="H16" s="2">
        <v>381607.44</v>
      </c>
      <c r="I16" s="14">
        <v>559897.07</v>
      </c>
      <c r="J16" s="6">
        <f t="shared" si="0"/>
        <v>1508349.21</v>
      </c>
      <c r="K16" s="7">
        <f t="shared" si="3"/>
        <v>0.2035176168745036</v>
      </c>
      <c r="L16" s="50">
        <f t="shared" si="4"/>
        <v>-0.06742816775130045</v>
      </c>
      <c r="M16" s="51">
        <f t="shared" si="5"/>
        <v>0.003862799282018159</v>
      </c>
      <c r="N16" s="52">
        <f t="shared" si="6"/>
        <v>-0.04096506272575973</v>
      </c>
      <c r="O16" s="1"/>
    </row>
    <row r="17" spans="1:15" s="33" customFormat="1" ht="15.75" thickBot="1">
      <c r="A17" s="22" t="s">
        <v>9</v>
      </c>
      <c r="B17" s="2">
        <v>12470.87</v>
      </c>
      <c r="C17" s="2">
        <v>10452.16</v>
      </c>
      <c r="D17" s="36">
        <v>3060.57</v>
      </c>
      <c r="E17" s="6">
        <f t="shared" si="1"/>
        <v>25983.6</v>
      </c>
      <c r="F17" s="47">
        <f t="shared" si="2"/>
        <v>0.0032314869996305207</v>
      </c>
      <c r="G17" s="2">
        <v>18521.17</v>
      </c>
      <c r="H17" s="2">
        <v>4269.05</v>
      </c>
      <c r="I17" s="36">
        <v>2934.13</v>
      </c>
      <c r="J17" s="6">
        <f t="shared" si="0"/>
        <v>25724.35</v>
      </c>
      <c r="K17" s="7">
        <f t="shared" si="3"/>
        <v>0.0034709193155911394</v>
      </c>
      <c r="L17" s="50">
        <f t="shared" si="4"/>
        <v>0.005827499690656879</v>
      </c>
      <c r="M17" s="51">
        <f t="shared" si="5"/>
        <v>0.04309284183045747</v>
      </c>
      <c r="N17" s="52">
        <f t="shared" si="6"/>
        <v>0.010078000027211598</v>
      </c>
      <c r="O17" s="1"/>
    </row>
    <row r="18" spans="1:15" s="33" customFormat="1" ht="16.5" thickBot="1" thickTop="1">
      <c r="A18" s="15" t="s">
        <v>8</v>
      </c>
      <c r="B18" s="16">
        <f>SUM(B4:B17)</f>
        <v>4650301.739999999</v>
      </c>
      <c r="C18" s="16">
        <f>SUM(C4:C17)</f>
        <v>724689.02</v>
      </c>
      <c r="D18" s="17">
        <f>SUM(D4:D17)</f>
        <v>2665765.7099999995</v>
      </c>
      <c r="E18" s="17">
        <f>SUM(E4:E17)</f>
        <v>8040756.470000001</v>
      </c>
      <c r="F18" s="48">
        <f>IF(E$18=0,"0.00%",E18/E$18)</f>
        <v>1</v>
      </c>
      <c r="G18" s="16">
        <f>SUM(G4:G17)</f>
        <v>4273870.98</v>
      </c>
      <c r="H18" s="16">
        <f>SUM(H4:H17)</f>
        <v>690730.29</v>
      </c>
      <c r="I18" s="17">
        <f>SUM(I4:I17)</f>
        <v>2446792.56</v>
      </c>
      <c r="J18" s="17">
        <f>SUM(J4:J17)</f>
        <v>7411393.830000001</v>
      </c>
      <c r="K18" s="18">
        <f>IF(J$18=0,"0.00%",J18/J$18)</f>
        <v>1</v>
      </c>
      <c r="L18" s="53">
        <f>IF(H18=0,"0.00%",(B18+C18)/(G18+H18)-1)</f>
        <v>0.08266313197796826</v>
      </c>
      <c r="M18" s="54">
        <f>IF(I18=0,"0.00%",D18/I18-1)</f>
        <v>0.08949395775504532</v>
      </c>
      <c r="N18" s="48">
        <f>IF(J18=0,"0.00%",E18/J18-1)</f>
        <v>0.08491825619257365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475688.39</v>
      </c>
      <c r="C23" s="5">
        <v>202091.31</v>
      </c>
      <c r="D23" s="6">
        <v>48978.05</v>
      </c>
      <c r="E23" s="6">
        <f>SUM(B23:D23)</f>
        <v>726757.75</v>
      </c>
      <c r="F23" s="47">
        <f>IF(E$37=0,"0.00%",E23/E$37)</f>
        <v>0.02008892395968049</v>
      </c>
      <c r="G23" s="44">
        <v>347623.76</v>
      </c>
      <c r="H23" s="5">
        <v>145912.05</v>
      </c>
      <c r="I23" s="6">
        <v>50975.29</v>
      </c>
      <c r="J23" s="6">
        <f aca="true" t="shared" si="7" ref="J23:J36">SUM(G23:I23)</f>
        <v>544511.1</v>
      </c>
      <c r="K23" s="7">
        <f>IF(J$37=0,"0.00%",J23/J$37)</f>
        <v>0.016509806373563325</v>
      </c>
      <c r="L23" s="50">
        <f>IF((G23+H23)=0,"0.00",(B23+C23)/(G23+H23)-1)</f>
        <v>0.37331412689182564</v>
      </c>
      <c r="M23" s="51">
        <f>IF(I23=0,"0.00%",D23/I23-1)</f>
        <v>-0.03918055198901271</v>
      </c>
      <c r="N23" s="52">
        <f>IF(J23=0,"0.00%",E23/J23-1)</f>
        <v>0.33469776832832254</v>
      </c>
      <c r="O23" s="1"/>
    </row>
    <row r="24" spans="1:15" s="33" customFormat="1" ht="15">
      <c r="A24" s="21" t="s">
        <v>21</v>
      </c>
      <c r="B24" s="45">
        <v>12442876.73</v>
      </c>
      <c r="C24" s="2">
        <v>0</v>
      </c>
      <c r="D24" s="3">
        <v>4968187.76</v>
      </c>
      <c r="E24" s="6">
        <f aca="true" t="shared" si="8" ref="E24:E36">SUM(B24:D24)</f>
        <v>17411064.490000002</v>
      </c>
      <c r="F24" s="47">
        <f aca="true" t="shared" si="9" ref="F24:F36">IF(E$37=0,"0.00%",E24/E$37)</f>
        <v>0.4812739191246371</v>
      </c>
      <c r="G24" s="45">
        <v>10282120.83</v>
      </c>
      <c r="H24" s="2">
        <v>0</v>
      </c>
      <c r="I24" s="3">
        <v>4386194.89</v>
      </c>
      <c r="J24" s="6">
        <f t="shared" si="7"/>
        <v>14668315.719999999</v>
      </c>
      <c r="K24" s="7">
        <f aca="true" t="shared" si="10" ref="K24:K36">IF(J$37=0,"0.00%",J24/J$37)</f>
        <v>0.4447495236800409</v>
      </c>
      <c r="L24" s="50">
        <f aca="true" t="shared" si="11" ref="L24:L37">IF((G24+H24)=0,"0.00",(B24+C24)/(G24+H24)-1)</f>
        <v>0.2101469079896039</v>
      </c>
      <c r="M24" s="51">
        <f aca="true" t="shared" si="12" ref="M24:M37">IF(I24=0,"0.00%",D24/I24-1)</f>
        <v>0.13268741690590957</v>
      </c>
      <c r="N24" s="52">
        <f aca="true" t="shared" si="13" ref="N24:N36">IF(J24=0,"0.00%",E24/J24-1)</f>
        <v>0.186984574258946</v>
      </c>
      <c r="O24" s="1"/>
    </row>
    <row r="25" spans="1:15" s="33" customFormat="1" ht="15">
      <c r="A25" s="21" t="s">
        <v>22</v>
      </c>
      <c r="B25" s="45">
        <v>12524.29</v>
      </c>
      <c r="C25" s="2">
        <v>0</v>
      </c>
      <c r="D25" s="3">
        <v>2341999.62</v>
      </c>
      <c r="E25" s="6">
        <f t="shared" si="8"/>
        <v>2354523.91</v>
      </c>
      <c r="F25" s="47">
        <f t="shared" si="9"/>
        <v>0.06508338134576423</v>
      </c>
      <c r="G25" s="45">
        <v>13412.06</v>
      </c>
      <c r="H25" s="2">
        <v>0</v>
      </c>
      <c r="I25" s="3">
        <v>2098561.06</v>
      </c>
      <c r="J25" s="6">
        <f t="shared" si="7"/>
        <v>2111973.12</v>
      </c>
      <c r="K25" s="7">
        <f t="shared" si="10"/>
        <v>0.06403591639797687</v>
      </c>
      <c r="L25" s="50">
        <f t="shared" si="11"/>
        <v>-0.0661919198094848</v>
      </c>
      <c r="M25" s="51">
        <f t="shared" si="12"/>
        <v>0.1160026099026159</v>
      </c>
      <c r="N25" s="52">
        <f t="shared" si="13"/>
        <v>0.11484558572412129</v>
      </c>
      <c r="O25" s="1"/>
    </row>
    <row r="26" spans="1:15" s="33" customFormat="1" ht="15">
      <c r="A26" s="21" t="s">
        <v>15</v>
      </c>
      <c r="B26" s="45">
        <v>220476.06</v>
      </c>
      <c r="C26" s="3">
        <v>277266.12</v>
      </c>
      <c r="D26" s="3">
        <v>74657.11</v>
      </c>
      <c r="E26" s="6">
        <f t="shared" si="8"/>
        <v>572399.29</v>
      </c>
      <c r="F26" s="47">
        <f t="shared" si="9"/>
        <v>0.01582217157145569</v>
      </c>
      <c r="G26" s="45">
        <v>197867.44</v>
      </c>
      <c r="H26" s="3">
        <v>233824.85</v>
      </c>
      <c r="I26" s="3">
        <v>54023.75</v>
      </c>
      <c r="J26" s="6">
        <f t="shared" si="7"/>
        <v>485716.04000000004</v>
      </c>
      <c r="K26" s="7">
        <f t="shared" si="10"/>
        <v>0.014727115338757906</v>
      </c>
      <c r="L26" s="50">
        <f t="shared" si="11"/>
        <v>0.153002246113777</v>
      </c>
      <c r="M26" s="51">
        <f t="shared" si="12"/>
        <v>0.3819312802239756</v>
      </c>
      <c r="N26" s="52">
        <f t="shared" si="13"/>
        <v>0.17846487013276313</v>
      </c>
      <c r="O26" s="1"/>
    </row>
    <row r="27" spans="1:15" s="33" customFormat="1" ht="15">
      <c r="A27" s="21" t="s">
        <v>16</v>
      </c>
      <c r="B27" s="45">
        <v>357.73</v>
      </c>
      <c r="C27" s="3">
        <v>10962.92</v>
      </c>
      <c r="D27" s="3">
        <v>10676.38</v>
      </c>
      <c r="E27" s="6">
        <f t="shared" si="8"/>
        <v>21997.03</v>
      </c>
      <c r="F27" s="47">
        <f t="shared" si="9"/>
        <v>0.0006080384598703082</v>
      </c>
      <c r="G27" s="45">
        <v>2654.67</v>
      </c>
      <c r="H27" s="3">
        <v>14829.73</v>
      </c>
      <c r="I27" s="3">
        <v>8188.29</v>
      </c>
      <c r="J27" s="6">
        <f t="shared" si="7"/>
        <v>25672.690000000002</v>
      </c>
      <c r="K27" s="7">
        <f t="shared" si="10"/>
        <v>0.0007784067964611108</v>
      </c>
      <c r="L27" s="50">
        <f t="shared" si="11"/>
        <v>-0.3525285397268423</v>
      </c>
      <c r="M27" s="51">
        <f t="shared" si="12"/>
        <v>0.303859535995916</v>
      </c>
      <c r="N27" s="52">
        <f t="shared" si="13"/>
        <v>-0.1431739330783024</v>
      </c>
      <c r="O27" s="1"/>
    </row>
    <row r="28" spans="1:15" s="33" customFormat="1" ht="15">
      <c r="A28" s="21" t="s">
        <v>23</v>
      </c>
      <c r="B28" s="45">
        <v>5400.07</v>
      </c>
      <c r="C28" s="3">
        <v>7287.31</v>
      </c>
      <c r="D28" s="3">
        <v>115.84</v>
      </c>
      <c r="E28" s="6">
        <f t="shared" si="8"/>
        <v>12803.220000000001</v>
      </c>
      <c r="F28" s="47">
        <f t="shared" si="9"/>
        <v>0.00035390460303871607</v>
      </c>
      <c r="G28" s="45">
        <v>2976.96</v>
      </c>
      <c r="H28" s="3">
        <v>5414.73</v>
      </c>
      <c r="I28" s="3">
        <v>39.95</v>
      </c>
      <c r="J28" s="6">
        <f t="shared" si="7"/>
        <v>8431.64</v>
      </c>
      <c r="K28" s="7">
        <f t="shared" si="10"/>
        <v>0.0002556508835386303</v>
      </c>
      <c r="L28" s="50">
        <f t="shared" si="11"/>
        <v>0.5118980801245046</v>
      </c>
      <c r="M28" s="51">
        <f t="shared" si="12"/>
        <v>1.899624530663329</v>
      </c>
      <c r="N28" s="52">
        <f t="shared" si="13"/>
        <v>0.5184732744756657</v>
      </c>
      <c r="O28" s="1"/>
    </row>
    <row r="29" spans="1:15" s="33" customFormat="1" ht="15">
      <c r="A29" s="21" t="s">
        <v>13</v>
      </c>
      <c r="B29" s="45">
        <v>1144343.83</v>
      </c>
      <c r="C29" s="3">
        <v>161010.74</v>
      </c>
      <c r="D29" s="3">
        <v>683770.48</v>
      </c>
      <c r="E29" s="6">
        <f t="shared" si="8"/>
        <v>1989125.05</v>
      </c>
      <c r="F29" s="47">
        <f t="shared" si="9"/>
        <v>0.054983083256760115</v>
      </c>
      <c r="G29" s="45">
        <v>1035230.29</v>
      </c>
      <c r="H29" s="3">
        <v>158266.71</v>
      </c>
      <c r="I29" s="3">
        <v>613281.66</v>
      </c>
      <c r="J29" s="6">
        <f t="shared" si="7"/>
        <v>1806778.6600000001</v>
      </c>
      <c r="K29" s="7">
        <f t="shared" si="10"/>
        <v>0.054782291557483785</v>
      </c>
      <c r="L29" s="50">
        <f t="shared" si="11"/>
        <v>0.0937225397298862</v>
      </c>
      <c r="M29" s="51">
        <f t="shared" si="12"/>
        <v>0.11493710736433882</v>
      </c>
      <c r="N29" s="52">
        <f t="shared" si="13"/>
        <v>0.10092348002383411</v>
      </c>
      <c r="O29" s="1"/>
    </row>
    <row r="30" spans="1:15" s="33" customFormat="1" ht="15">
      <c r="A30" s="21" t="s">
        <v>24</v>
      </c>
      <c r="B30" s="45">
        <v>57725.37</v>
      </c>
      <c r="C30" s="3">
        <v>14447.07</v>
      </c>
      <c r="D30" s="3">
        <v>111.95</v>
      </c>
      <c r="E30" s="6">
        <f t="shared" si="8"/>
        <v>72284.39</v>
      </c>
      <c r="F30" s="47">
        <f t="shared" si="9"/>
        <v>0.001998073793065005</v>
      </c>
      <c r="G30" s="45">
        <v>54225.6</v>
      </c>
      <c r="H30" s="3">
        <v>10003.57</v>
      </c>
      <c r="I30" s="3">
        <v>12.56</v>
      </c>
      <c r="J30" s="6">
        <f t="shared" si="7"/>
        <v>64241.729999999996</v>
      </c>
      <c r="K30" s="7">
        <f t="shared" si="10"/>
        <v>0.0019478363680790608</v>
      </c>
      <c r="L30" s="50">
        <f t="shared" si="11"/>
        <v>0.12367075582636367</v>
      </c>
      <c r="M30" s="51">
        <f t="shared" si="12"/>
        <v>7.913216560509554</v>
      </c>
      <c r="N30" s="52">
        <f t="shared" si="13"/>
        <v>0.12519370197533597</v>
      </c>
      <c r="O30" s="1"/>
    </row>
    <row r="31" spans="1:15" s="33" customFormat="1" ht="15">
      <c r="A31" s="21" t="s">
        <v>25</v>
      </c>
      <c r="B31" s="45">
        <v>686651.64</v>
      </c>
      <c r="C31" s="3">
        <v>270134.65</v>
      </c>
      <c r="D31" s="3">
        <v>39220.3</v>
      </c>
      <c r="E31" s="6">
        <f t="shared" si="8"/>
        <v>996006.5900000001</v>
      </c>
      <c r="F31" s="47">
        <f t="shared" si="9"/>
        <v>0.02753145824705779</v>
      </c>
      <c r="G31" s="45">
        <v>663838.08</v>
      </c>
      <c r="H31" s="3">
        <v>185852.01</v>
      </c>
      <c r="I31" s="3">
        <v>52184.27</v>
      </c>
      <c r="J31" s="6">
        <f t="shared" si="7"/>
        <v>901874.36</v>
      </c>
      <c r="K31" s="7">
        <f t="shared" si="10"/>
        <v>0.02734521124891916</v>
      </c>
      <c r="L31" s="50">
        <f t="shared" si="11"/>
        <v>0.1260414841368811</v>
      </c>
      <c r="M31" s="51">
        <f t="shared" si="12"/>
        <v>-0.2484267768812325</v>
      </c>
      <c r="N31" s="52">
        <f t="shared" si="13"/>
        <v>0.10437399506512213</v>
      </c>
      <c r="O31" s="1"/>
    </row>
    <row r="32" spans="1:15" s="33" customFormat="1" ht="15">
      <c r="A32" s="21" t="s">
        <v>26</v>
      </c>
      <c r="B32" s="45">
        <v>19904.35</v>
      </c>
      <c r="C32" s="3">
        <v>25545.76</v>
      </c>
      <c r="D32" s="3">
        <v>10537.86</v>
      </c>
      <c r="E32" s="6">
        <f t="shared" si="8"/>
        <v>55987.97</v>
      </c>
      <c r="F32" s="47">
        <f t="shared" si="9"/>
        <v>0.001547610702447786</v>
      </c>
      <c r="G32" s="45">
        <v>27287.96</v>
      </c>
      <c r="H32" s="3">
        <v>42743.29</v>
      </c>
      <c r="I32" s="3">
        <v>7504.58</v>
      </c>
      <c r="J32" s="6">
        <f t="shared" si="7"/>
        <v>77535.83</v>
      </c>
      <c r="K32" s="7">
        <f t="shared" si="10"/>
        <v>0.00235091909111407</v>
      </c>
      <c r="L32" s="50">
        <f t="shared" si="11"/>
        <v>-0.35100244533690317</v>
      </c>
      <c r="M32" s="51">
        <f t="shared" si="12"/>
        <v>0.4041905076633203</v>
      </c>
      <c r="N32" s="52">
        <f t="shared" si="13"/>
        <v>-0.2779084198879408</v>
      </c>
      <c r="O32" s="1"/>
    </row>
    <row r="33" spans="1:15" s="33" customFormat="1" ht="15">
      <c r="A33" s="21" t="s">
        <v>27</v>
      </c>
      <c r="B33" s="45">
        <v>3311841.04</v>
      </c>
      <c r="C33" s="3">
        <v>348041.84</v>
      </c>
      <c r="D33" s="3">
        <v>120021.48</v>
      </c>
      <c r="E33" s="6">
        <f t="shared" si="8"/>
        <v>3779904.36</v>
      </c>
      <c r="F33" s="47">
        <f t="shared" si="9"/>
        <v>0.10448352461725346</v>
      </c>
      <c r="G33" s="45">
        <v>3201559.81</v>
      </c>
      <c r="H33" s="3">
        <v>353465.32</v>
      </c>
      <c r="I33" s="3">
        <v>117241.86</v>
      </c>
      <c r="J33" s="6">
        <f t="shared" si="7"/>
        <v>3672266.9899999998</v>
      </c>
      <c r="K33" s="7">
        <f t="shared" si="10"/>
        <v>0.11134468508893246</v>
      </c>
      <c r="L33" s="50">
        <f t="shared" si="11"/>
        <v>0.02949564241195679</v>
      </c>
      <c r="M33" s="51">
        <f t="shared" si="12"/>
        <v>0.023708426324863696</v>
      </c>
      <c r="N33" s="52">
        <f t="shared" si="13"/>
        <v>0.029310878074254587</v>
      </c>
      <c r="O33" s="1"/>
    </row>
    <row r="34" spans="1:15" s="33" customFormat="1" ht="15">
      <c r="A34" s="21" t="s">
        <v>14</v>
      </c>
      <c r="B34" s="45">
        <v>140138.75</v>
      </c>
      <c r="C34" s="3">
        <v>97760.97</v>
      </c>
      <c r="D34" s="3">
        <v>43915.75</v>
      </c>
      <c r="E34" s="6">
        <f t="shared" si="8"/>
        <v>281815.47</v>
      </c>
      <c r="F34" s="47">
        <f t="shared" si="9"/>
        <v>0.007789899106671539</v>
      </c>
      <c r="G34" s="45">
        <v>109240.17</v>
      </c>
      <c r="H34" s="3">
        <v>88420.91</v>
      </c>
      <c r="I34" s="3">
        <v>34328.31</v>
      </c>
      <c r="J34" s="6">
        <f t="shared" si="7"/>
        <v>231989.39</v>
      </c>
      <c r="K34" s="7">
        <f t="shared" si="10"/>
        <v>0.007034016220461013</v>
      </c>
      <c r="L34" s="50">
        <f t="shared" si="11"/>
        <v>0.2035739155123506</v>
      </c>
      <c r="M34" s="51">
        <f t="shared" si="12"/>
        <v>0.27928668786782707</v>
      </c>
      <c r="N34" s="52">
        <f t="shared" si="13"/>
        <v>0.2147774085702796</v>
      </c>
      <c r="O34" s="1"/>
    </row>
    <row r="35" spans="1:15" s="33" customFormat="1" ht="15">
      <c r="A35" s="21" t="s">
        <v>28</v>
      </c>
      <c r="B35" s="45">
        <v>2677730.36</v>
      </c>
      <c r="C35" s="3">
        <v>1960721.69</v>
      </c>
      <c r="D35" s="14">
        <v>3157691.4</v>
      </c>
      <c r="E35" s="6">
        <f t="shared" si="8"/>
        <v>7796143.449999999</v>
      </c>
      <c r="F35" s="47">
        <f t="shared" si="9"/>
        <v>0.215499776845601</v>
      </c>
      <c r="G35" s="45">
        <v>3025060.35</v>
      </c>
      <c r="H35" s="3">
        <v>2155659.58</v>
      </c>
      <c r="I35" s="14">
        <v>3083531.96</v>
      </c>
      <c r="J35" s="6">
        <f t="shared" si="7"/>
        <v>8264251.89</v>
      </c>
      <c r="K35" s="7">
        <f t="shared" si="10"/>
        <v>0.2505756053940035</v>
      </c>
      <c r="L35" s="50">
        <f t="shared" si="11"/>
        <v>-0.10467037155586978</v>
      </c>
      <c r="M35" s="51">
        <f t="shared" si="12"/>
        <v>0.024050160971900603</v>
      </c>
      <c r="N35" s="52">
        <f t="shared" si="13"/>
        <v>-0.056642566832507346</v>
      </c>
      <c r="O35" s="1"/>
    </row>
    <row r="36" spans="1:15" s="33" customFormat="1" ht="15.75" thickBot="1">
      <c r="A36" s="22" t="s">
        <v>9</v>
      </c>
      <c r="B36" s="46">
        <v>62845.34</v>
      </c>
      <c r="C36" s="36">
        <v>30293.49</v>
      </c>
      <c r="D36" s="36">
        <v>13085.43</v>
      </c>
      <c r="E36" s="6">
        <f t="shared" si="8"/>
        <v>106224.26000000001</v>
      </c>
      <c r="F36" s="47">
        <f t="shared" si="9"/>
        <v>0.002936234366696922</v>
      </c>
      <c r="G36" s="46">
        <v>82750.88</v>
      </c>
      <c r="H36" s="36">
        <v>20961.91</v>
      </c>
      <c r="I36" s="36">
        <v>13799.28</v>
      </c>
      <c r="J36" s="6">
        <f t="shared" si="7"/>
        <v>117512.07</v>
      </c>
      <c r="K36" s="7">
        <f t="shared" si="10"/>
        <v>0.003563015560668313</v>
      </c>
      <c r="L36" s="56">
        <f t="shared" si="11"/>
        <v>-0.10195425270113745</v>
      </c>
      <c r="M36" s="57">
        <f t="shared" si="12"/>
        <v>-0.05173095987616749</v>
      </c>
      <c r="N36" s="52">
        <f t="shared" si="13"/>
        <v>-0.09605660082406853</v>
      </c>
      <c r="O36" s="1"/>
    </row>
    <row r="37" spans="1:15" s="33" customFormat="1" ht="16.5" thickBot="1" thickTop="1">
      <c r="A37" s="15" t="s">
        <v>8</v>
      </c>
      <c r="B37" s="16">
        <f>SUM(B23:B36)</f>
        <v>21258503.95</v>
      </c>
      <c r="C37" s="16">
        <f>SUM(C23:C36)</f>
        <v>3405563.87</v>
      </c>
      <c r="D37" s="17">
        <f>SUM(D23:D36)</f>
        <v>11512969.41</v>
      </c>
      <c r="E37" s="17">
        <f>SUM(E23:E36)</f>
        <v>36177037.23</v>
      </c>
      <c r="F37" s="48">
        <f>IF(E$37=0,"0.00%",E37/E$37)</f>
        <v>1</v>
      </c>
      <c r="G37" s="16">
        <f>SUM(G23:G36)</f>
        <v>19045848.860000003</v>
      </c>
      <c r="H37" s="16">
        <f>SUM(H23:H36)</f>
        <v>3415354.66</v>
      </c>
      <c r="I37" s="17">
        <f>SUM(I23:I36)</f>
        <v>10519867.709999999</v>
      </c>
      <c r="J37" s="17">
        <f>SUM(J23:J36)</f>
        <v>32981071.229999997</v>
      </c>
      <c r="K37" s="18">
        <f>IF(J$37=0,"0.00%",J37/J$37)</f>
        <v>1</v>
      </c>
      <c r="L37" s="55">
        <f t="shared" si="11"/>
        <v>0.09807418814572921</v>
      </c>
      <c r="M37" s="54">
        <f t="shared" si="12"/>
        <v>0.09440248940164686</v>
      </c>
      <c r="N37" s="48">
        <f>IF(J37=0,"0.00%",E37/J37-1)</f>
        <v>0.09690303803998068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&amp;C&amp;"Arial,Bold"&amp;14Ontario Land Border Sales Jan - June 15-16</oddHeader>
    <oddFooter>&amp;LStatistics and Reference Materials/Ontario Land Border (June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2016-07-19T13:29:39Z</cp:lastPrinted>
  <dcterms:created xsi:type="dcterms:W3CDTF">2006-01-31T19:56:50Z</dcterms:created>
  <dcterms:modified xsi:type="dcterms:W3CDTF">2016-07-19T13:46:02Z</dcterms:modified>
  <cp:category/>
  <cp:version/>
  <cp:contentType/>
  <cp:contentStatus/>
</cp:coreProperties>
</file>