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0" windowWidth="7752" windowHeight="8808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<sst xmlns="http://schemas.openxmlformats.org/spreadsheetml/2006/main" count="90" uniqueCount="33">
  <si>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</si>
  <si>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</si>
  <si>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</si>
  <si>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</si>
  <si>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</si>
  <si>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</si>
  <si>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</si>
  <si>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</si>
  <si>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</si>
  <si>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</si>
  <si>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</si>
  <si>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</si>
  <si>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</si>
  <si>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</si>
  <si>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</si>
  <si>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</si>
  <si>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</si>
  <si>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</si>
  <si>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</si>
  <si>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</si>
  <si>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</si>
  <si>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</si>
  <si>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</si>
  <si>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</si>
  <si>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</si>
  <si>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</si>
  <si>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</si>
  <si>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</si>
  <si>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</si>
  <si>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Dec 12</t>
  </si>
  <si>
    <t>Jan - Dec 12</t>
  </si>
  <si>
    <t>Dec 13</t>
  </si>
  <si>
    <t>Jan - Dec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</si>
</sst>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="75" zoomScaleNormal="75" zoomScalePageLayoutView="75" workbookViewId="0" topLeftCell="B2">
      <selection activeCell="D37" sqref="D3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8" width="17.7109375" style="1" customWidth="1"/>
    <col min="9" max="9" width="17.00390625" style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4.25" thickTop="1">
      <c r="A4" s="21" t="s">
        <v>20</v>
      </c>
      <c r="B4" s="5">
        <v>91366.21</v>
      </c>
      <c r="C4" s="5">
        <v>52766.15</v>
      </c>
      <c r="D4" s="6">
        <v>39564.36</v>
      </c>
      <c r="E4" s="6">
        <f>SUM(B4:D4)</f>
        <v>183696.72000000003</v>
      </c>
      <c r="F4" s="53">
        <f>IF(E$18=0,"0.00%",E4/E$18)</f>
        <v>0.016242371850924097</v>
      </c>
      <c r="G4" s="45">
        <v>91937.81</v>
      </c>
      <c r="H4" s="5">
        <v>56756.19</v>
      </c>
      <c r="I4" s="6">
        <v>19900.19</v>
      </c>
      <c r="J4" s="6">
        <f>SUM(G4:I4)</f>
        <v>168594.19</v>
      </c>
      <c r="K4" s="7">
        <f>IF(J$18=0,"0.00%",J4/J$18)</f>
        <v>0.014417249429947026</v>
      </c>
      <c r="L4" s="56">
        <f>IF((G4+H4)=0,"0.00%",(B4+C4)/(G4+H4)-1)</f>
        <v>-0.03067803677350789</v>
      </c>
      <c r="M4" s="57">
        <f>IF(I4=0,"0.00%",D4/I4-1)</f>
        <v>0.988139811730441</v>
      </c>
      <c r="N4" s="58">
        <f>IF(J4=0,"0.00%",E4/J4-1)</f>
        <v>0.08957918419371413</v>
      </c>
      <c r="O4" s="1"/>
    </row>
    <row r="5" spans="1:15" s="34" customFormat="1" ht="13.5">
      <c r="A5" s="22" t="s">
        <v>21</v>
      </c>
      <c r="B5" s="2">
        <v>3114804.48</v>
      </c>
      <c r="C5" s="2">
        <v>0</v>
      </c>
      <c r="D5" s="3">
        <v>1298540.26</v>
      </c>
      <c r="E5" s="6">
        <f aca="true" t="shared" si="0" ref="E5:E17">SUM(B5:D5)</f>
        <v>4413344.74</v>
      </c>
      <c r="F5" s="53">
        <f aca="true" t="shared" si="1" ref="F5:F17">IF(E$18=0,"0.00%",E5/E$18)</f>
        <v>0.39022572843652253</v>
      </c>
      <c r="G5" s="46">
        <v>3146725.37</v>
      </c>
      <c r="H5" s="2">
        <v>0</v>
      </c>
      <c r="I5" s="3">
        <v>1327605.74</v>
      </c>
      <c r="J5" s="6">
        <f aca="true" t="shared" si="2" ref="J5:J17">SUM(G5:I5)</f>
        <v>4474331.11</v>
      </c>
      <c r="K5" s="7">
        <f aca="true" t="shared" si="3" ref="K5:K17">IF(J$18=0,"0.00%",J5/J$18)</f>
        <v>0.38262022935097434</v>
      </c>
      <c r="L5" s="56">
        <f aca="true" t="shared" si="4" ref="L5:L17">IF((G5+H5)=0,"0.00%",(B5+C5)/(G5+H5)-1)</f>
        <v>-0.010144161388955353</v>
      </c>
      <c r="M5" s="57">
        <f aca="true" t="shared" si="5" ref="M5:M17">IF(I5=0,"0.00%",D5/I5-1)</f>
        <v>-0.021893156322147278</v>
      </c>
      <c r="N5" s="58">
        <f aca="true" t="shared" si="6" ref="N5:N17">IF(J5=0,"0.00%",E5/J5-1)</f>
        <v>-0.01363027645935666</v>
      </c>
      <c r="O5" s="1"/>
    </row>
    <row r="6" spans="1:15" s="34" customFormat="1" ht="13.5">
      <c r="A6" s="22" t="s">
        <v>22</v>
      </c>
      <c r="B6" s="2">
        <v>2417.52</v>
      </c>
      <c r="C6" s="2">
        <v>0</v>
      </c>
      <c r="D6" s="3">
        <v>434391.15</v>
      </c>
      <c r="E6" s="6">
        <f t="shared" si="0"/>
        <v>436808.67000000004</v>
      </c>
      <c r="F6" s="53">
        <f t="shared" si="1"/>
        <v>0.03862240352384949</v>
      </c>
      <c r="G6" s="46">
        <v>2155.25</v>
      </c>
      <c r="H6" s="2">
        <v>0</v>
      </c>
      <c r="I6" s="3">
        <v>454285.58</v>
      </c>
      <c r="J6" s="6">
        <f t="shared" si="2"/>
        <v>456440.83</v>
      </c>
      <c r="K6" s="7">
        <f t="shared" si="3"/>
        <v>0.03903231360536236</v>
      </c>
      <c r="L6" s="56">
        <f t="shared" si="4"/>
        <v>0.12168889919962877</v>
      </c>
      <c r="M6" s="57">
        <f t="shared" si="5"/>
        <v>-0.043792783385288137</v>
      </c>
      <c r="N6" s="58">
        <f t="shared" si="6"/>
        <v>-0.04301140193790287</v>
      </c>
      <c r="O6" s="1"/>
    </row>
    <row r="7" spans="1:15" s="34" customFormat="1" ht="13.5">
      <c r="A7" s="22" t="s">
        <v>15</v>
      </c>
      <c r="B7" s="2">
        <v>59108.76</v>
      </c>
      <c r="C7" s="2">
        <v>89441.38</v>
      </c>
      <c r="D7" s="3">
        <v>33550.33</v>
      </c>
      <c r="E7" s="6">
        <f t="shared" si="0"/>
        <v>182100.47000000003</v>
      </c>
      <c r="F7" s="53">
        <f t="shared" si="1"/>
        <v>0.01610123222650926</v>
      </c>
      <c r="G7" s="46">
        <v>50060.9</v>
      </c>
      <c r="H7" s="2">
        <v>66828.89</v>
      </c>
      <c r="I7" s="3">
        <v>37348.65</v>
      </c>
      <c r="J7" s="6">
        <f t="shared" si="2"/>
        <v>154238.44</v>
      </c>
      <c r="K7" s="7">
        <f t="shared" si="3"/>
        <v>0.013189624512955746</v>
      </c>
      <c r="L7" s="56">
        <f t="shared" si="4"/>
        <v>0.27085641953843886</v>
      </c>
      <c r="M7" s="57">
        <f t="shared" si="5"/>
        <v>-0.10169899045882513</v>
      </c>
      <c r="N7" s="58">
        <f t="shared" si="6"/>
        <v>0.18064258170660974</v>
      </c>
      <c r="O7" s="1"/>
    </row>
    <row r="8" spans="1:15" s="34" customFormat="1" ht="13.5">
      <c r="A8" s="22" t="s">
        <v>16</v>
      </c>
      <c r="B8" s="2">
        <v>727.39</v>
      </c>
      <c r="C8" s="2">
        <v>6580.52</v>
      </c>
      <c r="D8" s="3">
        <v>5536.86</v>
      </c>
      <c r="E8" s="6">
        <f t="shared" si="0"/>
        <v>12844.77</v>
      </c>
      <c r="F8" s="53">
        <f t="shared" si="1"/>
        <v>0.0011357281212184642</v>
      </c>
      <c r="G8" s="46">
        <v>803.43</v>
      </c>
      <c r="H8" s="2">
        <v>8732.18</v>
      </c>
      <c r="I8" s="3">
        <v>4736.23</v>
      </c>
      <c r="J8" s="6">
        <f t="shared" si="2"/>
        <v>14271.84</v>
      </c>
      <c r="K8" s="7">
        <f t="shared" si="3"/>
        <v>0.0012204493945152865</v>
      </c>
      <c r="L8" s="56">
        <f t="shared" si="4"/>
        <v>-0.23361903433550657</v>
      </c>
      <c r="M8" s="57">
        <f t="shared" si="5"/>
        <v>0.1690437330957324</v>
      </c>
      <c r="N8" s="58">
        <f t="shared" si="6"/>
        <v>-0.09999201224228971</v>
      </c>
      <c r="O8" s="1"/>
    </row>
    <row r="9" spans="1:15" s="34" customFormat="1" ht="13.5">
      <c r="A9" s="22" t="s">
        <v>23</v>
      </c>
      <c r="B9" s="2">
        <v>1931.83</v>
      </c>
      <c r="C9" s="2">
        <v>2965.33</v>
      </c>
      <c r="D9" s="3">
        <v>197.89</v>
      </c>
      <c r="E9" s="6">
        <f t="shared" si="0"/>
        <v>5095.05</v>
      </c>
      <c r="F9" s="53">
        <f t="shared" si="1"/>
        <v>0.00045050176562243905</v>
      </c>
      <c r="G9" s="46">
        <v>3268.27</v>
      </c>
      <c r="H9" s="2">
        <v>2959.48</v>
      </c>
      <c r="I9" s="3">
        <v>578.85</v>
      </c>
      <c r="J9" s="6">
        <f t="shared" si="2"/>
        <v>6806.6</v>
      </c>
      <c r="K9" s="7">
        <f t="shared" si="3"/>
        <v>0.0005820630590524942</v>
      </c>
      <c r="L9" s="56">
        <f t="shared" si="4"/>
        <v>-0.21365501184215807</v>
      </c>
      <c r="M9" s="57">
        <f t="shared" si="5"/>
        <v>-0.6581325041029629</v>
      </c>
      <c r="N9" s="58">
        <f t="shared" si="6"/>
        <v>-0.25145447066082915</v>
      </c>
      <c r="O9" s="1"/>
    </row>
    <row r="10" spans="1:15" s="34" customFormat="1" ht="13.5">
      <c r="A10" s="22" t="s">
        <v>13</v>
      </c>
      <c r="B10" s="2">
        <v>301868.6</v>
      </c>
      <c r="C10" s="2">
        <v>39019.79</v>
      </c>
      <c r="D10" s="3">
        <v>224378.79</v>
      </c>
      <c r="E10" s="6">
        <f t="shared" si="0"/>
        <v>565267.1799999999</v>
      </c>
      <c r="F10" s="53">
        <f t="shared" si="1"/>
        <v>0.04998064055081246</v>
      </c>
      <c r="G10" s="46">
        <v>293637.29</v>
      </c>
      <c r="H10" s="2">
        <v>39648.02</v>
      </c>
      <c r="I10" s="3">
        <v>206594.02</v>
      </c>
      <c r="J10" s="6">
        <f t="shared" si="2"/>
        <v>539879.33</v>
      </c>
      <c r="K10" s="7">
        <f t="shared" si="3"/>
        <v>0.04616751599021699</v>
      </c>
      <c r="L10" s="56">
        <f t="shared" si="4"/>
        <v>0.022812526600707317</v>
      </c>
      <c r="M10" s="57">
        <f t="shared" si="5"/>
        <v>0.08608559918626879</v>
      </c>
      <c r="N10" s="58">
        <f t="shared" si="6"/>
        <v>0.04702504539301389</v>
      </c>
      <c r="O10" s="1"/>
    </row>
    <row r="11" spans="1:15" s="34" customFormat="1" ht="13.5">
      <c r="A11" s="22" t="s">
        <v>28</v>
      </c>
      <c r="B11" s="2">
        <v>28249.67</v>
      </c>
      <c r="C11" s="2">
        <v>8657.74</v>
      </c>
      <c r="D11" s="3">
        <v>1366.94</v>
      </c>
      <c r="E11" s="6">
        <f t="shared" si="0"/>
        <v>38274.35</v>
      </c>
      <c r="F11" s="53">
        <f t="shared" si="1"/>
        <v>0.0033841988308360464</v>
      </c>
      <c r="G11" s="46">
        <v>38417.19</v>
      </c>
      <c r="H11" s="2">
        <v>7221.03</v>
      </c>
      <c r="I11" s="3">
        <v>2098.4</v>
      </c>
      <c r="J11" s="6">
        <f t="shared" si="2"/>
        <v>47736.62</v>
      </c>
      <c r="K11" s="7">
        <f t="shared" si="3"/>
        <v>0.004082173635299045</v>
      </c>
      <c r="L11" s="56">
        <f t="shared" si="4"/>
        <v>-0.19130478796061734</v>
      </c>
      <c r="M11" s="57">
        <f t="shared" si="5"/>
        <v>-0.34857987037743043</v>
      </c>
      <c r="N11" s="58">
        <f t="shared" si="6"/>
        <v>-0.19821826513900653</v>
      </c>
      <c r="O11" s="1"/>
    </row>
    <row r="12" spans="1:15" s="34" customFormat="1" ht="13.5">
      <c r="A12" s="22" t="s">
        <v>24</v>
      </c>
      <c r="B12" s="2">
        <v>247121.86</v>
      </c>
      <c r="C12" s="2">
        <v>214611.16</v>
      </c>
      <c r="D12" s="3">
        <v>23606.95</v>
      </c>
      <c r="E12" s="6">
        <f t="shared" si="0"/>
        <v>485339.97000000003</v>
      </c>
      <c r="F12" s="53">
        <f t="shared" si="1"/>
        <v>0.042913516729402384</v>
      </c>
      <c r="G12" s="46">
        <v>292511.14</v>
      </c>
      <c r="H12" s="2">
        <v>389836.07</v>
      </c>
      <c r="I12" s="3">
        <v>26721.64</v>
      </c>
      <c r="J12" s="6">
        <f t="shared" si="2"/>
        <v>709068.85</v>
      </c>
      <c r="K12" s="7">
        <f t="shared" si="3"/>
        <v>0.06063567477299006</v>
      </c>
      <c r="L12" s="56">
        <f t="shared" si="4"/>
        <v>-0.3233166147187734</v>
      </c>
      <c r="M12" s="57">
        <f t="shared" si="5"/>
        <v>-0.11656058535329417</v>
      </c>
      <c r="N12" s="58">
        <f t="shared" si="6"/>
        <v>-0.3155249028355991</v>
      </c>
      <c r="O12" s="1"/>
    </row>
    <row r="13" spans="1:15" s="34" customFormat="1" ht="13.5">
      <c r="A13" s="22" t="s">
        <v>25</v>
      </c>
      <c r="B13" s="2">
        <v>17769.38</v>
      </c>
      <c r="C13" s="2">
        <v>15645</v>
      </c>
      <c r="D13" s="3">
        <v>12471.81</v>
      </c>
      <c r="E13" s="6">
        <f t="shared" si="0"/>
        <v>45886.19</v>
      </c>
      <c r="F13" s="53">
        <f t="shared" si="1"/>
        <v>0.004057233905984575</v>
      </c>
      <c r="G13" s="46">
        <v>19503.21</v>
      </c>
      <c r="H13" s="2">
        <v>15243.45</v>
      </c>
      <c r="I13" s="3">
        <v>13519.19</v>
      </c>
      <c r="J13" s="6">
        <f t="shared" si="2"/>
        <v>48265.850000000006</v>
      </c>
      <c r="K13" s="7">
        <f t="shared" si="3"/>
        <v>0.004127430479059858</v>
      </c>
      <c r="L13" s="56">
        <f t="shared" si="4"/>
        <v>-0.03834267811640024</v>
      </c>
      <c r="M13" s="57">
        <f t="shared" si="5"/>
        <v>-0.07747357644947672</v>
      </c>
      <c r="N13" s="58">
        <f t="shared" si="6"/>
        <v>-0.04930318227069452</v>
      </c>
      <c r="O13" s="1"/>
    </row>
    <row r="14" spans="1:15" s="34" customFormat="1" ht="13.5">
      <c r="A14" s="22" t="s">
        <v>26</v>
      </c>
      <c r="B14" s="2">
        <v>1926676.7</v>
      </c>
      <c r="C14" s="2">
        <v>143354.39</v>
      </c>
      <c r="D14" s="3">
        <v>94710.9</v>
      </c>
      <c r="E14" s="6">
        <f t="shared" si="0"/>
        <v>2164741.9899999998</v>
      </c>
      <c r="F14" s="53">
        <f t="shared" si="1"/>
        <v>0.19140540104847492</v>
      </c>
      <c r="G14" s="46">
        <v>1958708.81</v>
      </c>
      <c r="H14" s="2">
        <v>135583.25</v>
      </c>
      <c r="I14" s="3">
        <v>77079.64</v>
      </c>
      <c r="J14" s="6">
        <f t="shared" si="2"/>
        <v>2171371.7</v>
      </c>
      <c r="K14" s="7">
        <f t="shared" si="3"/>
        <v>0.18568378544971276</v>
      </c>
      <c r="L14" s="56">
        <f t="shared" si="4"/>
        <v>-0.011584329837931118</v>
      </c>
      <c r="M14" s="57">
        <f t="shared" si="5"/>
        <v>0.22874081923579292</v>
      </c>
      <c r="N14" s="58">
        <f t="shared" si="6"/>
        <v>-0.0030532358877112253</v>
      </c>
      <c r="O14" s="1"/>
    </row>
    <row r="15" spans="1:15" s="34" customFormat="1" ht="13.5">
      <c r="A15" s="22" t="s">
        <v>14</v>
      </c>
      <c r="B15" s="2">
        <v>21048.69</v>
      </c>
      <c r="C15" s="2">
        <v>31745.7</v>
      </c>
      <c r="D15" s="3">
        <v>20462.95</v>
      </c>
      <c r="E15" s="6">
        <f t="shared" si="0"/>
        <v>73257.34</v>
      </c>
      <c r="F15" s="53">
        <f t="shared" si="1"/>
        <v>0.0064773772612247826</v>
      </c>
      <c r="G15" s="46">
        <v>17121.52</v>
      </c>
      <c r="H15" s="2">
        <v>32248.85</v>
      </c>
      <c r="I15" s="3">
        <v>24608.02</v>
      </c>
      <c r="J15" s="6">
        <f t="shared" si="2"/>
        <v>73978.39</v>
      </c>
      <c r="K15" s="7">
        <f t="shared" si="3"/>
        <v>0.006326225720209568</v>
      </c>
      <c r="L15" s="56">
        <f t="shared" si="4"/>
        <v>0.06935374395614224</v>
      </c>
      <c r="M15" s="57">
        <f t="shared" si="5"/>
        <v>-0.16844386504887432</v>
      </c>
      <c r="N15" s="58">
        <f t="shared" si="6"/>
        <v>-0.009746765237794497</v>
      </c>
      <c r="O15" s="1"/>
    </row>
    <row r="16" spans="1:15" s="34" customFormat="1" ht="13.5">
      <c r="A16" s="22" t="s">
        <v>27</v>
      </c>
      <c r="B16" s="2">
        <v>1010008.02</v>
      </c>
      <c r="C16" s="2">
        <v>542760.9</v>
      </c>
      <c r="D16" s="3">
        <v>1125893.64</v>
      </c>
      <c r="E16" s="6">
        <f t="shared" si="0"/>
        <v>2678662.5599999996</v>
      </c>
      <c r="F16" s="53">
        <f t="shared" si="1"/>
        <v>0.23684600009552847</v>
      </c>
      <c r="G16" s="46">
        <v>1072643.83</v>
      </c>
      <c r="H16" s="2">
        <v>571964.01</v>
      </c>
      <c r="I16" s="14">
        <v>1154603.56</v>
      </c>
      <c r="J16" s="6">
        <f t="shared" si="2"/>
        <v>2799211.4000000004</v>
      </c>
      <c r="K16" s="7">
        <f t="shared" si="3"/>
        <v>0.23937318931898674</v>
      </c>
      <c r="L16" s="56">
        <f t="shared" si="4"/>
        <v>-0.05584244326598864</v>
      </c>
      <c r="M16" s="57">
        <f t="shared" si="5"/>
        <v>-0.024865608417143803</v>
      </c>
      <c r="N16" s="58">
        <f t="shared" si="6"/>
        <v>-0.043065286173098904</v>
      </c>
      <c r="O16" s="1"/>
    </row>
    <row r="17" spans="1:15" s="34" customFormat="1" ht="14.25" thickBot="1">
      <c r="A17" s="23" t="s">
        <v>9</v>
      </c>
      <c r="B17" s="2">
        <v>17332.22</v>
      </c>
      <c r="C17" s="2">
        <v>4286.91</v>
      </c>
      <c r="D17" s="3">
        <v>2783.47</v>
      </c>
      <c r="E17" s="6">
        <f t="shared" si="0"/>
        <v>24402.600000000002</v>
      </c>
      <c r="F17" s="53">
        <f t="shared" si="1"/>
        <v>0.0021576656530903782</v>
      </c>
      <c r="G17" s="47">
        <v>17439.14</v>
      </c>
      <c r="H17" s="2">
        <v>5852.99</v>
      </c>
      <c r="I17" s="37">
        <v>6434.7</v>
      </c>
      <c r="J17" s="6">
        <f t="shared" si="2"/>
        <v>29726.829999999998</v>
      </c>
      <c r="K17" s="7">
        <f t="shared" si="3"/>
        <v>0.0025420752807177524</v>
      </c>
      <c r="L17" s="56">
        <f t="shared" si="4"/>
        <v>-0.07182683593127792</v>
      </c>
      <c r="M17" s="57">
        <f t="shared" si="5"/>
        <v>-0.5674281629291187</v>
      </c>
      <c r="N17" s="58">
        <f t="shared" si="6"/>
        <v>-0.17910520563410215</v>
      </c>
      <c r="O17" s="1"/>
    </row>
    <row r="18" spans="1:15" s="34" customFormat="1" ht="15" thickBot="1" thickTop="1">
      <c r="A18" s="15" t="s">
        <v>8</v>
      </c>
      <c r="B18" s="17">
        <f>SUM(B4:B17)</f>
        <v>6840431.329999999</v>
      </c>
      <c r="C18" s="17">
        <f>SUM(C4:C17)</f>
        <v>1151834.97</v>
      </c>
      <c r="D18" s="17">
        <f>SUM(D4:D17)</f>
        <v>3317456.3000000003</v>
      </c>
      <c r="E18" s="17">
        <f>SUM(E4:E17)</f>
        <v>11309722.599999996</v>
      </c>
      <c r="F18" s="54">
        <f>IF(E$18=0,"0.00%",E18/E$18)</f>
        <v>1</v>
      </c>
      <c r="G18" s="16">
        <f>SUM(G4:G17)</f>
        <v>7004933.159999999</v>
      </c>
      <c r="H18" s="16">
        <f>SUM(H4:H17)</f>
        <v>1332874.41</v>
      </c>
      <c r="I18" s="17">
        <f>SUM(I4:I17)</f>
        <v>3356114.41</v>
      </c>
      <c r="J18" s="17">
        <f>SUM(J4:J17)</f>
        <v>11693921.98</v>
      </c>
      <c r="K18" s="18">
        <f>IF(J$18=0,"0.00%",J18/J$18)</f>
        <v>1</v>
      </c>
      <c r="L18" s="59">
        <f>IF(H18=0,"0.00%",(B18+C18)/(G18+H18)-1)</f>
        <v>-0.04144270146546458</v>
      </c>
      <c r="M18" s="60">
        <f>IF(I18=0,"0.00%",D18/I18-1)</f>
        <v>-0.011518710412497524</v>
      </c>
      <c r="N18" s="54">
        <f>IF(J18=0,"0.00%",E18/J18-1)</f>
        <v>-0.03285462145694973</v>
      </c>
      <c r="O18" s="36"/>
    </row>
    <row r="19" spans="1:15" s="34" customFormat="1" ht="1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9"/>
      <c r="C20" s="40" t="s">
        <v>32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4.25" thickTop="1">
      <c r="A23" s="21" t="s">
        <v>20</v>
      </c>
      <c r="B23" s="45">
        <v>1391376.97</v>
      </c>
      <c r="C23" s="5">
        <v>851547.52</v>
      </c>
      <c r="D23" s="6">
        <v>413796.88</v>
      </c>
      <c r="E23" s="6">
        <f>SUM(B23:D23)</f>
        <v>2656721.37</v>
      </c>
      <c r="F23" s="53">
        <f>IF(E$37=0,"0.00%",E23/E$37)</f>
        <v>0.01817900223418154</v>
      </c>
      <c r="G23" s="45">
        <v>1389591.94</v>
      </c>
      <c r="H23" s="5">
        <v>757589.58</v>
      </c>
      <c r="I23" s="6">
        <v>283877.81</v>
      </c>
      <c r="J23" s="6">
        <f aca="true" t="shared" si="7" ref="J23:J36">SUM(G23:I23)</f>
        <v>2431059.33</v>
      </c>
      <c r="K23" s="7">
        <f>IF(J$18=0,"0.00%",J23/J$37)</f>
        <v>0.016597492005261907</v>
      </c>
      <c r="L23" s="56">
        <f>IF((G23+H23)=0,"0.00",(B23+C23)/(G23+H23)-1)</f>
        <v>0.04459006800691934</v>
      </c>
      <c r="M23" s="57">
        <f>IF(I23=0,"0.00%",D23/I23-1)</f>
        <v>0.4576584200082423</v>
      </c>
      <c r="N23" s="58">
        <f>IF(J23=0,"0.00%",E23/J23-1)</f>
        <v>0.09282457125388222</v>
      </c>
      <c r="O23" s="1"/>
    </row>
    <row r="24" spans="1:15" s="34" customFormat="1" ht="13.5">
      <c r="A24" s="22" t="s">
        <v>21</v>
      </c>
      <c r="B24" s="46">
        <v>37182971.84</v>
      </c>
      <c r="C24" s="2">
        <v>0</v>
      </c>
      <c r="D24" s="3">
        <v>17089487.41</v>
      </c>
      <c r="E24" s="6">
        <f aca="true" t="shared" si="8" ref="E24:E36">SUM(B24:D24)</f>
        <v>54272459.25</v>
      </c>
      <c r="F24" s="53">
        <f aca="true" t="shared" si="9" ref="F24:F36">IF(E$37=0,"0.00%",E24/E$37)</f>
        <v>0.3713671930753794</v>
      </c>
      <c r="G24" s="46">
        <v>36795849.45</v>
      </c>
      <c r="H24" s="2">
        <v>0</v>
      </c>
      <c r="I24" s="3">
        <v>17716759.56</v>
      </c>
      <c r="J24" s="6">
        <f t="shared" si="7"/>
        <v>54512609.010000005</v>
      </c>
      <c r="K24" s="7">
        <f aca="true" t="shared" si="10" ref="K24:K36">IF(J$18=0,"0.00%",J24/J$37)</f>
        <v>0.37217215600799153</v>
      </c>
      <c r="L24" s="56">
        <f aca="true" t="shared" si="11" ref="L24:L37">IF((G24+H24)=0,"0.00",(B24+C24)/(G24+H24)-1)</f>
        <v>0.010520816771088404</v>
      </c>
      <c r="M24" s="57">
        <f aca="true" t="shared" si="12" ref="M24:M36">IF(I24=0,"0.00%",D24/I24-1)</f>
        <v>-0.0354055801161417</v>
      </c>
      <c r="N24" s="58">
        <f aca="true" t="shared" si="13" ref="N24:N36">IF(J24=0,"0.00%",E24/J24-1)</f>
        <v>-0.004405398390598947</v>
      </c>
      <c r="O24" s="1"/>
    </row>
    <row r="25" spans="1:15" s="34" customFormat="1" ht="13.5">
      <c r="A25" s="22" t="s">
        <v>22</v>
      </c>
      <c r="B25" s="46">
        <v>43008.93</v>
      </c>
      <c r="C25" s="2">
        <v>0</v>
      </c>
      <c r="D25" s="3">
        <v>6625572.88</v>
      </c>
      <c r="E25" s="6">
        <f t="shared" si="8"/>
        <v>6668581.81</v>
      </c>
      <c r="F25" s="53">
        <f t="shared" si="9"/>
        <v>0.04563074057811804</v>
      </c>
      <c r="G25" s="46">
        <v>46732.27</v>
      </c>
      <c r="H25" s="2">
        <v>0</v>
      </c>
      <c r="I25" s="3">
        <v>7025129.92</v>
      </c>
      <c r="J25" s="6">
        <f t="shared" si="7"/>
        <v>7071862.1899999995</v>
      </c>
      <c r="K25" s="7">
        <f t="shared" si="10"/>
        <v>0.04828149387898277</v>
      </c>
      <c r="L25" s="56">
        <f t="shared" si="11"/>
        <v>-0.07967385277881855</v>
      </c>
      <c r="M25" s="57">
        <f t="shared" si="12"/>
        <v>-0.056875395124365236</v>
      </c>
      <c r="N25" s="58">
        <f t="shared" si="13"/>
        <v>-0.05702605186088894</v>
      </c>
      <c r="O25" s="1"/>
    </row>
    <row r="26" spans="1:15" s="34" customFormat="1" ht="13.5">
      <c r="A26" s="22" t="s">
        <v>15</v>
      </c>
      <c r="B26" s="46">
        <v>847205.54</v>
      </c>
      <c r="C26" s="2">
        <v>1173750.02</v>
      </c>
      <c r="D26" s="3">
        <v>635785.3</v>
      </c>
      <c r="E26" s="6">
        <f t="shared" si="8"/>
        <v>2656740.8600000003</v>
      </c>
      <c r="F26" s="53">
        <f t="shared" si="9"/>
        <v>0.018179135597340187</v>
      </c>
      <c r="G26" s="46">
        <v>826806.41</v>
      </c>
      <c r="H26" s="2">
        <v>1146791.34</v>
      </c>
      <c r="I26" s="3">
        <v>587553.11</v>
      </c>
      <c r="J26" s="6">
        <f t="shared" si="7"/>
        <v>2561150.86</v>
      </c>
      <c r="K26" s="7">
        <f t="shared" si="10"/>
        <v>0.01748566166137939</v>
      </c>
      <c r="L26" s="56">
        <f t="shared" si="11"/>
        <v>0.023995674903865227</v>
      </c>
      <c r="M26" s="57">
        <f t="shared" si="12"/>
        <v>0.08208992375174406</v>
      </c>
      <c r="N26" s="58">
        <f t="shared" si="13"/>
        <v>0.03732306499118154</v>
      </c>
      <c r="O26" s="1"/>
    </row>
    <row r="27" spans="1:15" s="34" customFormat="1" ht="13.5">
      <c r="A27" s="22" t="s">
        <v>16</v>
      </c>
      <c r="B27" s="46">
        <v>11665.7</v>
      </c>
      <c r="C27" s="2">
        <v>68459.73</v>
      </c>
      <c r="D27" s="3">
        <v>66363.1</v>
      </c>
      <c r="E27" s="6">
        <f t="shared" si="8"/>
        <v>146488.53</v>
      </c>
      <c r="F27" s="53">
        <f t="shared" si="9"/>
        <v>0.0010023690644502812</v>
      </c>
      <c r="G27" s="46">
        <v>16454.65</v>
      </c>
      <c r="H27" s="2">
        <v>71909.68</v>
      </c>
      <c r="I27" s="3">
        <v>66696.88</v>
      </c>
      <c r="J27" s="6">
        <f t="shared" si="7"/>
        <v>155061.21</v>
      </c>
      <c r="K27" s="7">
        <f t="shared" si="10"/>
        <v>0.0010586443372820678</v>
      </c>
      <c r="L27" s="56">
        <f t="shared" si="11"/>
        <v>-0.09323784834898874</v>
      </c>
      <c r="M27" s="57">
        <f t="shared" si="12"/>
        <v>-0.005004431991421421</v>
      </c>
      <c r="N27" s="58">
        <f t="shared" si="13"/>
        <v>-0.055285780370216364</v>
      </c>
      <c r="O27" s="1"/>
    </row>
    <row r="28" spans="1:15" s="34" customFormat="1" ht="13.5">
      <c r="A28" s="22" t="s">
        <v>23</v>
      </c>
      <c r="B28" s="46">
        <v>35518.56</v>
      </c>
      <c r="C28" s="2">
        <v>31761.83</v>
      </c>
      <c r="D28" s="3">
        <v>9529.5</v>
      </c>
      <c r="E28" s="6">
        <f t="shared" si="8"/>
        <v>76809.89</v>
      </c>
      <c r="F28" s="53">
        <f t="shared" si="9"/>
        <v>0.0005255828396928347</v>
      </c>
      <c r="G28" s="46">
        <v>40609.03</v>
      </c>
      <c r="H28" s="2">
        <v>39484.58</v>
      </c>
      <c r="I28" s="3">
        <v>5576.12</v>
      </c>
      <c r="J28" s="6">
        <f t="shared" si="7"/>
        <v>85669.73</v>
      </c>
      <c r="K28" s="7">
        <f t="shared" si="10"/>
        <v>0.000584890151063465</v>
      </c>
      <c r="L28" s="56">
        <f t="shared" si="11"/>
        <v>-0.15997805567760026</v>
      </c>
      <c r="M28" s="57">
        <f t="shared" si="12"/>
        <v>0.7089840247340444</v>
      </c>
      <c r="N28" s="58">
        <f t="shared" si="13"/>
        <v>-0.10341855869044991</v>
      </c>
      <c r="O28" s="1"/>
    </row>
    <row r="29" spans="1:15" s="34" customFormat="1" ht="13.5">
      <c r="A29" s="22" t="s">
        <v>13</v>
      </c>
      <c r="B29" s="46">
        <v>3948251.53</v>
      </c>
      <c r="C29" s="2">
        <v>475346.61</v>
      </c>
      <c r="D29" s="3">
        <v>3286557.58</v>
      </c>
      <c r="E29" s="6">
        <f t="shared" si="8"/>
        <v>7710155.72</v>
      </c>
      <c r="F29" s="53">
        <f t="shared" si="9"/>
        <v>0.05275786149142451</v>
      </c>
      <c r="G29" s="46">
        <v>3714193.04</v>
      </c>
      <c r="H29" s="2">
        <v>473882.95</v>
      </c>
      <c r="I29" s="3">
        <v>3166536.53</v>
      </c>
      <c r="J29" s="6">
        <f t="shared" si="7"/>
        <v>7354612.52</v>
      </c>
      <c r="K29" s="7">
        <f t="shared" si="10"/>
        <v>0.05021190597701255</v>
      </c>
      <c r="L29" s="56">
        <f t="shared" si="11"/>
        <v>0.056236360219433124</v>
      </c>
      <c r="M29" s="57">
        <f t="shared" si="12"/>
        <v>0.03790294186184551</v>
      </c>
      <c r="N29" s="58">
        <f t="shared" si="13"/>
        <v>0.048342886730353474</v>
      </c>
      <c r="O29" s="1"/>
    </row>
    <row r="30" spans="1:15" s="34" customFormat="1" ht="13.5">
      <c r="A30" s="22" t="s">
        <v>28</v>
      </c>
      <c r="B30" s="46">
        <v>271196.98</v>
      </c>
      <c r="C30" s="2">
        <v>94543.26</v>
      </c>
      <c r="D30" s="3">
        <v>24690.03</v>
      </c>
      <c r="E30" s="6">
        <f t="shared" si="8"/>
        <v>390430.27</v>
      </c>
      <c r="F30" s="53">
        <f t="shared" si="9"/>
        <v>0.00267157588701976</v>
      </c>
      <c r="G30" s="46">
        <v>370002.43</v>
      </c>
      <c r="H30" s="2">
        <v>93176.8</v>
      </c>
      <c r="I30" s="3">
        <v>26447.73</v>
      </c>
      <c r="J30" s="6">
        <f t="shared" si="7"/>
        <v>489626.95999999996</v>
      </c>
      <c r="K30" s="7">
        <f t="shared" si="10"/>
        <v>0.003342814160837733</v>
      </c>
      <c r="L30" s="56">
        <f t="shared" si="11"/>
        <v>-0.21036994685620936</v>
      </c>
      <c r="M30" s="57">
        <f t="shared" si="12"/>
        <v>-0.06645938989849032</v>
      </c>
      <c r="N30" s="58">
        <f t="shared" si="13"/>
        <v>-0.20259646241702045</v>
      </c>
      <c r="O30" s="1"/>
    </row>
    <row r="31" spans="1:15" s="34" customFormat="1" ht="13.5">
      <c r="A31" s="22" t="s">
        <v>24</v>
      </c>
      <c r="B31" s="46">
        <v>2870180.66</v>
      </c>
      <c r="C31" s="2">
        <v>2015180.89</v>
      </c>
      <c r="D31" s="3">
        <v>366370.65</v>
      </c>
      <c r="E31" s="6">
        <f t="shared" si="8"/>
        <v>5251732.2</v>
      </c>
      <c r="F31" s="53">
        <f t="shared" si="9"/>
        <v>0.0359357411263354</v>
      </c>
      <c r="G31" s="46">
        <v>3045698.46</v>
      </c>
      <c r="H31" s="2">
        <v>1904962.9</v>
      </c>
      <c r="I31" s="3">
        <v>475643.93</v>
      </c>
      <c r="J31" s="6">
        <f t="shared" si="7"/>
        <v>5426305.289999999</v>
      </c>
      <c r="K31" s="7">
        <f t="shared" si="10"/>
        <v>0.037046836972458995</v>
      </c>
      <c r="L31" s="56">
        <f t="shared" si="11"/>
        <v>-0.013190118501662074</v>
      </c>
      <c r="M31" s="57">
        <f t="shared" si="12"/>
        <v>-0.22973756860515382</v>
      </c>
      <c r="N31" s="58">
        <f t="shared" si="13"/>
        <v>-0.03217163072665952</v>
      </c>
      <c r="O31" s="1"/>
    </row>
    <row r="32" spans="1:15" s="34" customFormat="1" ht="13.5">
      <c r="A32" s="22" t="s">
        <v>25</v>
      </c>
      <c r="B32" s="46">
        <v>239445.78</v>
      </c>
      <c r="C32" s="2">
        <v>234093.92</v>
      </c>
      <c r="D32" s="3">
        <v>237722.45</v>
      </c>
      <c r="E32" s="6">
        <f t="shared" si="8"/>
        <v>711262.15</v>
      </c>
      <c r="F32" s="53">
        <f t="shared" si="9"/>
        <v>0.004866914671574597</v>
      </c>
      <c r="G32" s="46">
        <v>227157.17</v>
      </c>
      <c r="H32" s="2">
        <v>209735.32</v>
      </c>
      <c r="I32" s="3">
        <v>276083.58</v>
      </c>
      <c r="J32" s="6">
        <f t="shared" si="7"/>
        <v>712976.0700000001</v>
      </c>
      <c r="K32" s="7">
        <f t="shared" si="10"/>
        <v>0.004867678248629191</v>
      </c>
      <c r="L32" s="56">
        <f t="shared" si="11"/>
        <v>0.08388152884019595</v>
      </c>
      <c r="M32" s="57">
        <f t="shared" si="12"/>
        <v>-0.1389475245141345</v>
      </c>
      <c r="N32" s="58">
        <f t="shared" si="13"/>
        <v>-0.0024038955472938106</v>
      </c>
      <c r="O32" s="1"/>
    </row>
    <row r="33" spans="1:15" s="34" customFormat="1" ht="13.5">
      <c r="A33" s="22" t="s">
        <v>26</v>
      </c>
      <c r="B33" s="46">
        <v>21933976.23</v>
      </c>
      <c r="C33" s="2">
        <v>1184341.24</v>
      </c>
      <c r="D33" s="3">
        <v>932063.26</v>
      </c>
      <c r="E33" s="6">
        <f t="shared" si="8"/>
        <v>24050380.73</v>
      </c>
      <c r="F33" s="53">
        <f t="shared" si="9"/>
        <v>0.16456822682296812</v>
      </c>
      <c r="G33" s="46">
        <v>21068101.56</v>
      </c>
      <c r="H33" s="2">
        <v>1129765.27</v>
      </c>
      <c r="I33" s="3">
        <v>868763.96</v>
      </c>
      <c r="J33" s="6">
        <f t="shared" si="7"/>
        <v>23066630.79</v>
      </c>
      <c r="K33" s="7">
        <f t="shared" si="10"/>
        <v>0.15748205541546909</v>
      </c>
      <c r="L33" s="56">
        <f t="shared" si="11"/>
        <v>0.04146572492974987</v>
      </c>
      <c r="M33" s="57">
        <f t="shared" si="12"/>
        <v>0.07286133278364826</v>
      </c>
      <c r="N33" s="58">
        <f t="shared" si="13"/>
        <v>0.04264818511884627</v>
      </c>
      <c r="O33" s="1"/>
    </row>
    <row r="34" spans="1:15" s="34" customFormat="1" ht="13.5">
      <c r="A34" s="22" t="s">
        <v>14</v>
      </c>
      <c r="B34" s="46">
        <v>418543.87</v>
      </c>
      <c r="C34" s="2">
        <v>539004.24</v>
      </c>
      <c r="D34" s="3">
        <v>404663.1</v>
      </c>
      <c r="E34" s="6">
        <f t="shared" si="8"/>
        <v>1362211.21</v>
      </c>
      <c r="F34" s="53">
        <f t="shared" si="9"/>
        <v>0.00932112825592137</v>
      </c>
      <c r="G34" s="46">
        <v>405237.68</v>
      </c>
      <c r="H34" s="2">
        <v>546910.57</v>
      </c>
      <c r="I34" s="3">
        <v>450958.46</v>
      </c>
      <c r="J34" s="6">
        <f t="shared" si="7"/>
        <v>1403106.71</v>
      </c>
      <c r="K34" s="7">
        <f t="shared" si="10"/>
        <v>0.009579384638775697</v>
      </c>
      <c r="L34" s="56">
        <f t="shared" si="11"/>
        <v>0.0056712386962849415</v>
      </c>
      <c r="M34" s="57">
        <f t="shared" si="12"/>
        <v>-0.10265992127079737</v>
      </c>
      <c r="N34" s="58">
        <f t="shared" si="13"/>
        <v>-0.029146393291783257</v>
      </c>
      <c r="O34" s="1"/>
    </row>
    <row r="35" spans="1:15" s="34" customFormat="1" ht="13.5">
      <c r="A35" s="22" t="s">
        <v>27</v>
      </c>
      <c r="B35" s="46">
        <v>15182577.43</v>
      </c>
      <c r="C35" s="2">
        <v>8007810.74</v>
      </c>
      <c r="D35" s="14">
        <v>16575632.11</v>
      </c>
      <c r="E35" s="6">
        <f t="shared" si="8"/>
        <v>39766020.28</v>
      </c>
      <c r="F35" s="53">
        <f t="shared" si="9"/>
        <v>0.2721047753361612</v>
      </c>
      <c r="G35" s="46">
        <v>15911569.05</v>
      </c>
      <c r="H35" s="2">
        <v>8268889.26</v>
      </c>
      <c r="I35" s="14">
        <v>16587591.55</v>
      </c>
      <c r="J35" s="6">
        <f t="shared" si="7"/>
        <v>40768049.86</v>
      </c>
      <c r="K35" s="7">
        <f t="shared" si="10"/>
        <v>0.2783343759946282</v>
      </c>
      <c r="L35" s="56">
        <f t="shared" si="11"/>
        <v>-0.0409450527077293</v>
      </c>
      <c r="M35" s="57">
        <f t="shared" si="12"/>
        <v>-0.0007209871284780123</v>
      </c>
      <c r="N35" s="58">
        <f t="shared" si="13"/>
        <v>-0.024578795979720125</v>
      </c>
      <c r="O35" s="1"/>
    </row>
    <row r="36" spans="1:15" s="34" customFormat="1" ht="14.25" thickBot="1">
      <c r="A36" s="23" t="s">
        <v>9</v>
      </c>
      <c r="B36" s="47">
        <v>303951.29</v>
      </c>
      <c r="C36" s="2">
        <v>64881.71</v>
      </c>
      <c r="D36" s="37">
        <v>53482.18</v>
      </c>
      <c r="E36" s="6">
        <f t="shared" si="8"/>
        <v>422315.18</v>
      </c>
      <c r="F36" s="53">
        <f t="shared" si="9"/>
        <v>0.0028897530194326618</v>
      </c>
      <c r="G36" s="47">
        <v>290471.42</v>
      </c>
      <c r="H36" s="2">
        <v>70954.33</v>
      </c>
      <c r="I36" s="37">
        <v>71340.45</v>
      </c>
      <c r="J36" s="6">
        <f t="shared" si="7"/>
        <v>432766.2</v>
      </c>
      <c r="K36" s="7">
        <f t="shared" si="10"/>
        <v>0.0029546105502277382</v>
      </c>
      <c r="L36" s="61">
        <f t="shared" si="11"/>
        <v>0.020494527575857457</v>
      </c>
      <c r="M36" s="57">
        <f t="shared" si="12"/>
        <v>-0.2503246054657631</v>
      </c>
      <c r="N36" s="58">
        <f t="shared" si="13"/>
        <v>-0.024149344380406834</v>
      </c>
      <c r="O36" s="1"/>
    </row>
    <row r="37" spans="1:15" s="34" customFormat="1" ht="15" thickBot="1" thickTop="1">
      <c r="A37" s="15" t="s">
        <v>8</v>
      </c>
      <c r="B37" s="16">
        <f>SUM(B23:B36)</f>
        <v>84679871.31000002</v>
      </c>
      <c r="C37" s="16">
        <f>SUM(C23:C36)</f>
        <v>14740721.71</v>
      </c>
      <c r="D37" s="17">
        <f>SUM(D23:D36)</f>
        <v>46721716.43</v>
      </c>
      <c r="E37" s="17">
        <f>SUM(E23:E36)</f>
        <v>146142309.45000002</v>
      </c>
      <c r="F37" s="54">
        <f>IF(E$37=0,"0.00%",E37/E$37)</f>
        <v>1</v>
      </c>
      <c r="G37" s="16">
        <f>SUM(G23:G36)</f>
        <v>84148474.56</v>
      </c>
      <c r="H37" s="16">
        <f>SUM(H23:H36)</f>
        <v>14714052.58</v>
      </c>
      <c r="I37" s="17">
        <f>SUM(I23:I36)</f>
        <v>47608959.59</v>
      </c>
      <c r="J37" s="17">
        <f>SUM(J23:J36)</f>
        <v>146471486.72999996</v>
      </c>
      <c r="K37" s="18">
        <f>IF(J$18=0,"0.00%",J37/J$37)</f>
        <v>1</v>
      </c>
      <c r="L37" s="62">
        <f t="shared" si="11"/>
        <v>0.005644867637357942</v>
      </c>
      <c r="M37" s="19">
        <f>IF(I37=0,"0.00%",D37/I37-1)</f>
        <v>-0.018636054382216827</v>
      </c>
      <c r="N37" s="18">
        <f>IF(J37=0,"0.00%",E37/J37-1)</f>
        <v>-0.0022473812982231056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63"/>
      <c r="K40" s="1"/>
      <c r="L40" s="1"/>
      <c r="M40" s="1"/>
      <c r="N40" s="1"/>
      <c r="O40" s="1"/>
    </row>
    <row r="41" spans="1:5" ht="13.5">
      <c r="A41" s="34"/>
      <c r="E41" s="52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>&amp;C&amp;"Arial,Bold"&amp;14National Land Border Sales Jan - Dec 12-13</oddHeader>
    <oddFooter>&amp;LStatistics and Reference Materials/Land Border (Dec 12-13)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2014-01-16T16:36:25Z</cp:lastPrinted>
  <dcterms:created xsi:type="dcterms:W3CDTF">2006-01-31T19:56:50Z</dcterms:created>
  <dcterms:modified xsi:type="dcterms:W3CDTF">2014-01-16T16:36:26Z</dcterms:modified>
  <cp:category/>
  <cp:version/>
  <cp:contentType/>
  <cp:contentStatus/>
</cp:coreProperties>
</file>