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65506" windowWidth="7760" windowHeight="881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<sst xmlns="http://schemas.openxmlformats.org/spreadsheetml/2006/main" count="90" uniqueCount="33">
  <si>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</si>
  <si>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</si>
  <si>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</si>
  <si>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</si>
  <si>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</si>
  <si>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</si>
  <si>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</si>
  <si>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</si>
  <si>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</si>
  <si>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</si>
  <si>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</si>
  <si>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</si>
  <si>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</si>
  <si>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</si>
  <si>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</si>
  <si>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</si>
  <si>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</si>
  <si>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National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</si>
  <si>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</si>
  <si>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</si>
  <si>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</si>
  <si>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</si>
  <si>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</si>
  <si>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</si>
  <si>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</si>
  <si>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</si>
  <si>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</si>
  <si>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</si>
  <si>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</si>
  <si>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Jan - July 16</t>
  </si>
  <si>
    <t>July 16</t>
  </si>
  <si>
    <t>July 17</t>
  </si>
  <si>
    <t>Jan - July 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</si>
</sst>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10" fontId="2" fillId="0" borderId="14" xfId="57" applyNumberFormat="1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7" xfId="0" applyFont="1" applyBorder="1" applyAlignment="1" quotePrefix="1">
      <alignment horizontal="center"/>
    </xf>
    <xf numFmtId="164" fontId="2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/>
    </xf>
    <xf numFmtId="164" fontId="1" fillId="33" borderId="21" xfId="0" applyNumberFormat="1" applyFont="1" applyFill="1" applyBorder="1" applyAlignment="1">
      <alignment/>
    </xf>
    <xf numFmtId="164" fontId="1" fillId="33" borderId="22" xfId="0" applyNumberFormat="1" applyFont="1" applyFill="1" applyBorder="1" applyAlignment="1">
      <alignment/>
    </xf>
    <xf numFmtId="10" fontId="1" fillId="33" borderId="23" xfId="57" applyNumberFormat="1" applyFont="1" applyFill="1" applyBorder="1" applyAlignment="1">
      <alignment/>
    </xf>
    <xf numFmtId="10" fontId="1" fillId="33" borderId="22" xfId="57" applyNumberFormat="1" applyFont="1" applyFill="1" applyBorder="1" applyAlignment="1">
      <alignment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2" fillId="0" borderId="24" xfId="0" applyFont="1" applyBorder="1" applyAlignment="1">
      <alignment/>
    </xf>
    <xf numFmtId="17" fontId="3" fillId="0" borderId="2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0" fontId="2" fillId="0" borderId="35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8" xfId="0" applyFont="1" applyBorder="1" applyAlignment="1" quotePrefix="1">
      <alignment horizontal="center"/>
    </xf>
    <xf numFmtId="17" fontId="3" fillId="0" borderId="31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" fontId="3" fillId="0" borderId="31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1" fillId="0" borderId="37" xfId="0" applyNumberFormat="1" applyFont="1" applyBorder="1" applyAlignment="1">
      <alignment horizontal="center"/>
    </xf>
    <xf numFmtId="164" fontId="1" fillId="0" borderId="38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0" fontId="2" fillId="0" borderId="14" xfId="57" applyNumberFormat="1" applyFont="1" applyBorder="1" applyAlignment="1">
      <alignment horizontal="right"/>
    </xf>
    <xf numFmtId="10" fontId="1" fillId="33" borderId="23" xfId="57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2" fillId="0" borderId="13" xfId="57" applyNumberFormat="1" applyFont="1" applyBorder="1" applyAlignment="1">
      <alignment horizontal="right"/>
    </xf>
    <xf numFmtId="10" fontId="1" fillId="0" borderId="14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1" fillId="33" borderId="22" xfId="57" applyNumberFormat="1" applyFont="1" applyFill="1" applyBorder="1" applyAlignment="1">
      <alignment horizontal="right"/>
    </xf>
    <xf numFmtId="10" fontId="2" fillId="0" borderId="28" xfId="57" applyNumberFormat="1" applyFont="1" applyBorder="1" applyAlignment="1">
      <alignment horizontal="right"/>
    </xf>
    <xf numFmtId="10" fontId="1" fillId="33" borderId="41" xfId="57" applyNumberFormat="1" applyFont="1" applyFill="1" applyBorder="1" applyAlignment="1">
      <alignment horizontal="right"/>
    </xf>
    <xf numFmtId="164" fontId="2" fillId="0" borderId="42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36" xfId="0" applyNumberFormat="1" applyFont="1" applyFill="1" applyBorder="1" applyAlignment="1">
      <alignment/>
    </xf>
    <xf numFmtId="164" fontId="2" fillId="0" borderId="43" xfId="0" applyNumberFormat="1" applyFont="1" applyBorder="1" applyAlignment="1">
      <alignment vertical="top"/>
    </xf>
    <xf numFmtId="164" fontId="2" fillId="0" borderId="39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view="pageLayout" zoomScaleNormal="75" workbookViewId="0" topLeftCell="A1">
      <selection activeCell="A1" sqref="A1"/>
    </sheetView>
  </sheetViews>
  <sheetFormatPr defaultColWidth="9.140625" defaultRowHeight="12.75"/>
  <cols>
    <col min="1" max="1" width="51.140625" style="24" customWidth="1"/>
    <col min="2" max="2" width="17.421875" style="34" bestFit="1" customWidth="1"/>
    <col min="3" max="3" width="15.8515625" style="1" bestFit="1" customWidth="1"/>
    <col min="4" max="4" width="15.7109375" style="1" bestFit="1" customWidth="1"/>
    <col min="5" max="5" width="17.140625" style="1" bestFit="1" customWidth="1"/>
    <col min="6" max="6" width="9.28125" style="1" bestFit="1" customWidth="1"/>
    <col min="7" max="7" width="17.421875" style="1" customWidth="1"/>
    <col min="8" max="9" width="15.57421875" style="1" bestFit="1" customWidth="1"/>
    <col min="10" max="10" width="17.140625" style="1" bestFit="1" customWidth="1"/>
    <col min="11" max="11" width="9.28125" style="1" bestFit="1" customWidth="1"/>
    <col min="12" max="12" width="10.8515625" style="1" customWidth="1"/>
    <col min="13" max="13" width="10.57421875" style="1" bestFit="1" customWidth="1"/>
    <col min="14" max="14" width="10.00390625" style="1" bestFit="1" customWidth="1"/>
    <col min="15" max="16384" width="9.140625" style="1" customWidth="1"/>
  </cols>
  <sheetData>
    <row r="1" spans="1:14" s="38" customFormat="1" ht="15" thickBot="1" thickTop="1">
      <c r="A1" s="25" t="s">
        <v>17</v>
      </c>
      <c r="B1" s="42"/>
      <c r="C1" s="35" t="s">
        <v>31</v>
      </c>
      <c r="D1" s="35"/>
      <c r="E1" s="30"/>
      <c r="F1" s="31"/>
      <c r="G1" s="32"/>
      <c r="H1" s="35" t="s">
        <v>30</v>
      </c>
      <c r="I1" s="35"/>
      <c r="J1" s="30"/>
      <c r="K1" s="31"/>
      <c r="L1" s="32"/>
      <c r="M1" s="29" t="s">
        <v>12</v>
      </c>
      <c r="N1" s="31"/>
    </row>
    <row r="2" spans="1:14" s="34" customFormat="1" ht="14.25" thickTop="1">
      <c r="A2" s="20" t="s">
        <v>0</v>
      </c>
      <c r="B2" s="43" t="s">
        <v>19</v>
      </c>
      <c r="C2" s="26" t="s">
        <v>18</v>
      </c>
      <c r="D2" s="27" t="s">
        <v>2</v>
      </c>
      <c r="E2" s="27" t="s">
        <v>3</v>
      </c>
      <c r="F2" s="28" t="s">
        <v>10</v>
      </c>
      <c r="G2" s="43" t="s">
        <v>19</v>
      </c>
      <c r="H2" s="26" t="s">
        <v>18</v>
      </c>
      <c r="I2" s="27" t="s">
        <v>2</v>
      </c>
      <c r="J2" s="27" t="s">
        <v>3</v>
      </c>
      <c r="K2" s="28" t="s">
        <v>10</v>
      </c>
      <c r="L2" s="26" t="s">
        <v>1</v>
      </c>
      <c r="M2" s="27" t="s">
        <v>2</v>
      </c>
      <c r="N2" s="28" t="s">
        <v>3</v>
      </c>
    </row>
    <row r="3" spans="1:14" s="34" customFormat="1" ht="14.25" thickBot="1">
      <c r="A3" s="8" t="s">
        <v>4</v>
      </c>
      <c r="B3" s="44" t="s">
        <v>5</v>
      </c>
      <c r="C3" s="9" t="s">
        <v>5</v>
      </c>
      <c r="D3" s="10" t="s">
        <v>6</v>
      </c>
      <c r="E3" s="10"/>
      <c r="F3" s="11" t="s">
        <v>11</v>
      </c>
      <c r="G3" s="44" t="s">
        <v>5</v>
      </c>
      <c r="H3" s="9" t="s">
        <v>5</v>
      </c>
      <c r="I3" s="10" t="s">
        <v>6</v>
      </c>
      <c r="J3" s="10"/>
      <c r="K3" s="11" t="s">
        <v>11</v>
      </c>
      <c r="L3" s="12" t="s">
        <v>7</v>
      </c>
      <c r="M3" s="13" t="s">
        <v>7</v>
      </c>
      <c r="N3" s="39" t="s">
        <v>7</v>
      </c>
    </row>
    <row r="4" spans="1:15" s="34" customFormat="1" ht="14.25" thickTop="1">
      <c r="A4" s="21" t="s">
        <v>20</v>
      </c>
      <c r="B4" s="5">
        <v>223944.79</v>
      </c>
      <c r="C4" s="5">
        <v>198138.28</v>
      </c>
      <c r="D4" s="6">
        <v>38056.52</v>
      </c>
      <c r="E4" s="62">
        <f>SUM(B4:D4)</f>
        <v>460139.59</v>
      </c>
      <c r="F4" s="52">
        <f>IF(E$18=0,"0.00%",E4/E$18)</f>
        <v>0.023682132430657105</v>
      </c>
      <c r="G4" s="5">
        <v>292263.47</v>
      </c>
      <c r="H4" s="5">
        <v>217145.57</v>
      </c>
      <c r="I4" s="6">
        <v>73969.8</v>
      </c>
      <c r="J4" s="6">
        <f>SUM(G4:I4)</f>
        <v>583378.84</v>
      </c>
      <c r="K4" s="7">
        <f>IF(J$18=0,"0.00%",J4/J$18)</f>
        <v>0.028741386740367938</v>
      </c>
      <c r="L4" s="55">
        <f>IF((G4+H4)=0,"0.00%",(B4+C4)/(G4+H4)-1)</f>
        <v>-0.17142603123022704</v>
      </c>
      <c r="M4" s="56">
        <f>IF(I4=0,"0.00%",D4/I4-1)</f>
        <v>-0.4855127362788598</v>
      </c>
      <c r="N4" s="57">
        <f>IF(J4=0,"0.00%",E4/J4-1)</f>
        <v>-0.21125080573714317</v>
      </c>
      <c r="O4" s="1"/>
    </row>
    <row r="5" spans="1:15" s="34" customFormat="1" ht="13.5">
      <c r="A5" s="22" t="s">
        <v>21</v>
      </c>
      <c r="B5" s="2">
        <v>6208893.17</v>
      </c>
      <c r="C5" s="2">
        <v>574.26</v>
      </c>
      <c r="D5" s="3">
        <v>2398922.62</v>
      </c>
      <c r="E5" s="63">
        <f aca="true" t="shared" si="0" ref="E5:E17">SUM(B5:D5)</f>
        <v>8608390.05</v>
      </c>
      <c r="F5" s="52">
        <f aca="true" t="shared" si="1" ref="F5:F17">IF(E$18=0,"0.00%",E5/E$18)</f>
        <v>0.4430504082008048</v>
      </c>
      <c r="G5" s="2">
        <v>6289356.39</v>
      </c>
      <c r="H5" s="2">
        <v>0</v>
      </c>
      <c r="I5" s="3">
        <v>2510762.48</v>
      </c>
      <c r="J5" s="6">
        <f aca="true" t="shared" si="2" ref="J5:J17">SUM(G5:I5)</f>
        <v>8800118.87</v>
      </c>
      <c r="K5" s="7">
        <f aca="true" t="shared" si="3" ref="K5:K17">IF(J$18=0,"0.00%",J5/J$18)</f>
        <v>0.4335563830252734</v>
      </c>
      <c r="L5" s="55">
        <f aca="true" t="shared" si="4" ref="L5:L17">IF((G5+H5)=0,"0.00%",(B5+C5)/(G5+H5)-1)</f>
        <v>-0.012702247264445465</v>
      </c>
      <c r="M5" s="56">
        <f aca="true" t="shared" si="5" ref="M5:M17">IF(I5=0,"0.00%",D5/I5-1)</f>
        <v>-0.044544181654331494</v>
      </c>
      <c r="N5" s="57">
        <f aca="true" t="shared" si="6" ref="N5:N17">IF(J5=0,"0.00%",E5/J5-1)</f>
        <v>-0.021787071610317787</v>
      </c>
      <c r="O5" s="1"/>
    </row>
    <row r="6" spans="1:15" s="34" customFormat="1" ht="13.5">
      <c r="A6" s="22" t="s">
        <v>22</v>
      </c>
      <c r="B6" s="2">
        <v>8400.7</v>
      </c>
      <c r="C6" s="2">
        <v>0</v>
      </c>
      <c r="D6" s="3">
        <v>957097.33</v>
      </c>
      <c r="E6" s="63">
        <f t="shared" si="0"/>
        <v>965498.0299999999</v>
      </c>
      <c r="F6" s="52">
        <f t="shared" si="1"/>
        <v>0.04969155600803344</v>
      </c>
      <c r="G6" s="2">
        <v>6265.15</v>
      </c>
      <c r="H6" s="2">
        <v>0</v>
      </c>
      <c r="I6" s="3">
        <v>982820.16</v>
      </c>
      <c r="J6" s="6">
        <f t="shared" si="2"/>
        <v>989085.31</v>
      </c>
      <c r="K6" s="7">
        <f t="shared" si="3"/>
        <v>0.048729370118955145</v>
      </c>
      <c r="L6" s="55">
        <f t="shared" si="4"/>
        <v>0.3408617511152967</v>
      </c>
      <c r="M6" s="56">
        <f t="shared" si="5"/>
        <v>-0.026172468826850315</v>
      </c>
      <c r="N6" s="57">
        <f t="shared" si="6"/>
        <v>-0.023847568820934306</v>
      </c>
      <c r="O6" s="1"/>
    </row>
    <row r="7" spans="1:15" s="34" customFormat="1" ht="13.5">
      <c r="A7" s="22" t="s">
        <v>15</v>
      </c>
      <c r="B7" s="2">
        <v>148457.37</v>
      </c>
      <c r="C7" s="2">
        <v>308976.02</v>
      </c>
      <c r="D7" s="3">
        <v>142776.31</v>
      </c>
      <c r="E7" s="63">
        <f t="shared" si="0"/>
        <v>600209.7</v>
      </c>
      <c r="F7" s="52">
        <f t="shared" si="1"/>
        <v>0.030891159792542457</v>
      </c>
      <c r="G7" s="2">
        <v>158459.7</v>
      </c>
      <c r="H7" s="2">
        <v>243836.06</v>
      </c>
      <c r="I7" s="3">
        <v>130450.96</v>
      </c>
      <c r="J7" s="6">
        <f t="shared" si="2"/>
        <v>532746.72</v>
      </c>
      <c r="K7" s="7">
        <f t="shared" si="3"/>
        <v>0.026246888752740005</v>
      </c>
      <c r="L7" s="55">
        <f t="shared" si="4"/>
        <v>0.13705744748589943</v>
      </c>
      <c r="M7" s="56">
        <f t="shared" si="5"/>
        <v>0.0944826316341405</v>
      </c>
      <c r="N7" s="57">
        <f t="shared" si="6"/>
        <v>0.12663237044425157</v>
      </c>
      <c r="O7" s="1"/>
    </row>
    <row r="8" spans="1:15" s="34" customFormat="1" ht="13.5">
      <c r="A8" s="22" t="s">
        <v>16</v>
      </c>
      <c r="B8" s="2">
        <v>148.79</v>
      </c>
      <c r="C8" s="2">
        <v>2815.44</v>
      </c>
      <c r="D8" s="3">
        <v>8005.37</v>
      </c>
      <c r="E8" s="63">
        <f t="shared" si="0"/>
        <v>10969.6</v>
      </c>
      <c r="F8" s="52">
        <f t="shared" si="1"/>
        <v>0.0005645754583111099</v>
      </c>
      <c r="G8" s="2">
        <v>327.95</v>
      </c>
      <c r="H8" s="2">
        <v>4530.61</v>
      </c>
      <c r="I8" s="3">
        <v>11403.41</v>
      </c>
      <c r="J8" s="6">
        <f t="shared" si="2"/>
        <v>16261.97</v>
      </c>
      <c r="K8" s="7">
        <f t="shared" si="3"/>
        <v>0.0008011801883836946</v>
      </c>
      <c r="L8" s="55">
        <f t="shared" si="4"/>
        <v>-0.3898953599420404</v>
      </c>
      <c r="M8" s="56">
        <f t="shared" si="5"/>
        <v>-0.29798455023541204</v>
      </c>
      <c r="N8" s="57">
        <f t="shared" si="6"/>
        <v>-0.32544458020768696</v>
      </c>
      <c r="O8" s="1"/>
    </row>
    <row r="9" spans="1:15" s="34" customFormat="1" ht="13.5">
      <c r="A9" s="22" t="s">
        <v>23</v>
      </c>
      <c r="B9" s="2">
        <v>8817.65</v>
      </c>
      <c r="C9" s="2">
        <v>7358.62</v>
      </c>
      <c r="D9" s="3">
        <v>509.21</v>
      </c>
      <c r="E9" s="63">
        <f t="shared" si="0"/>
        <v>16685.48</v>
      </c>
      <c r="F9" s="52">
        <f t="shared" si="1"/>
        <v>0.0008587562461840776</v>
      </c>
      <c r="G9" s="2">
        <v>7692.93</v>
      </c>
      <c r="H9" s="2">
        <v>8293.64</v>
      </c>
      <c r="I9" s="3">
        <v>194.5</v>
      </c>
      <c r="J9" s="6">
        <f t="shared" si="2"/>
        <v>16181.07</v>
      </c>
      <c r="K9" s="7">
        <f t="shared" si="3"/>
        <v>0.0007971944795648836</v>
      </c>
      <c r="L9" s="55">
        <f t="shared" si="4"/>
        <v>0.011866210200186744</v>
      </c>
      <c r="M9" s="56">
        <f t="shared" si="5"/>
        <v>1.6180462724935731</v>
      </c>
      <c r="N9" s="57">
        <f t="shared" si="6"/>
        <v>0.031172845800679472</v>
      </c>
      <c r="O9" s="1"/>
    </row>
    <row r="10" spans="1:15" s="34" customFormat="1" ht="13.5">
      <c r="A10" s="22" t="s">
        <v>13</v>
      </c>
      <c r="B10" s="2">
        <v>650808</v>
      </c>
      <c r="C10" s="2">
        <v>64493.24</v>
      </c>
      <c r="D10" s="3">
        <v>710740.74</v>
      </c>
      <c r="E10" s="63">
        <f t="shared" si="0"/>
        <v>1426041.98</v>
      </c>
      <c r="F10" s="52">
        <f t="shared" si="1"/>
        <v>0.07339449974742766</v>
      </c>
      <c r="G10" s="2">
        <v>644404.31</v>
      </c>
      <c r="H10" s="2">
        <v>67775.67</v>
      </c>
      <c r="I10" s="3">
        <v>681533.07</v>
      </c>
      <c r="J10" s="6">
        <f t="shared" si="2"/>
        <v>1393713.05</v>
      </c>
      <c r="K10" s="7">
        <f t="shared" si="3"/>
        <v>0.06866420759304154</v>
      </c>
      <c r="L10" s="55">
        <f t="shared" si="4"/>
        <v>0.004382684275960447</v>
      </c>
      <c r="M10" s="56">
        <f t="shared" si="5"/>
        <v>0.04285583676812643</v>
      </c>
      <c r="N10" s="57">
        <f t="shared" si="6"/>
        <v>0.023196259803981878</v>
      </c>
      <c r="O10" s="1"/>
    </row>
    <row r="11" spans="1:15" s="34" customFormat="1" ht="13.5">
      <c r="A11" s="22" t="s">
        <v>28</v>
      </c>
      <c r="B11" s="2">
        <v>17160.38</v>
      </c>
      <c r="C11" s="2">
        <v>9391.53</v>
      </c>
      <c r="D11" s="3">
        <v>2153.9</v>
      </c>
      <c r="E11" s="63">
        <f t="shared" si="0"/>
        <v>28705.810000000005</v>
      </c>
      <c r="F11" s="52">
        <f t="shared" si="1"/>
        <v>0.001477409918040917</v>
      </c>
      <c r="G11" s="2">
        <v>22158.12</v>
      </c>
      <c r="H11" s="2">
        <v>9328.29</v>
      </c>
      <c r="I11" s="3">
        <v>2058.37</v>
      </c>
      <c r="J11" s="6">
        <f t="shared" si="2"/>
        <v>33544.78</v>
      </c>
      <c r="K11" s="7">
        <f t="shared" si="3"/>
        <v>0.0016526542085423593</v>
      </c>
      <c r="L11" s="55">
        <f t="shared" si="4"/>
        <v>-0.15671840644900437</v>
      </c>
      <c r="M11" s="56">
        <f t="shared" si="5"/>
        <v>0.04641050928647439</v>
      </c>
      <c r="N11" s="57">
        <f t="shared" si="6"/>
        <v>-0.14425403892945476</v>
      </c>
      <c r="O11" s="1"/>
    </row>
    <row r="12" spans="1:15" s="34" customFormat="1" ht="13.5">
      <c r="A12" s="22" t="s">
        <v>24</v>
      </c>
      <c r="B12" s="2">
        <v>351109.13</v>
      </c>
      <c r="C12" s="2">
        <v>174412.46</v>
      </c>
      <c r="D12" s="3">
        <v>35020.91</v>
      </c>
      <c r="E12" s="63">
        <f t="shared" si="0"/>
        <v>560542.5</v>
      </c>
      <c r="F12" s="52">
        <f t="shared" si="1"/>
        <v>0.028849596962546974</v>
      </c>
      <c r="G12" s="2">
        <v>395342.28</v>
      </c>
      <c r="H12" s="2">
        <v>193167.24</v>
      </c>
      <c r="I12" s="3">
        <v>37087.71</v>
      </c>
      <c r="J12" s="6">
        <f t="shared" si="2"/>
        <v>625597.23</v>
      </c>
      <c r="K12" s="7">
        <f t="shared" si="3"/>
        <v>0.030821364606115835</v>
      </c>
      <c r="L12" s="55">
        <f t="shared" si="4"/>
        <v>-0.1070295855197042</v>
      </c>
      <c r="M12" s="56">
        <f t="shared" si="5"/>
        <v>-0.05572735550401997</v>
      </c>
      <c r="N12" s="57">
        <f t="shared" si="6"/>
        <v>-0.10398820020350785</v>
      </c>
      <c r="O12" s="1"/>
    </row>
    <row r="13" spans="1:15" s="34" customFormat="1" ht="13.5">
      <c r="A13" s="22" t="s">
        <v>25</v>
      </c>
      <c r="B13" s="2">
        <v>45731.33</v>
      </c>
      <c r="C13" s="2">
        <v>22079.32</v>
      </c>
      <c r="D13" s="3">
        <v>31608.14</v>
      </c>
      <c r="E13" s="63">
        <f t="shared" si="0"/>
        <v>99418.79</v>
      </c>
      <c r="F13" s="52">
        <f t="shared" si="1"/>
        <v>0.005116814553765496</v>
      </c>
      <c r="G13" s="2">
        <v>70816.69</v>
      </c>
      <c r="H13" s="2">
        <v>18665.23</v>
      </c>
      <c r="I13" s="3">
        <v>29810.44</v>
      </c>
      <c r="J13" s="6">
        <f t="shared" si="2"/>
        <v>119292.36</v>
      </c>
      <c r="K13" s="7">
        <f t="shared" si="3"/>
        <v>0.005877189261666054</v>
      </c>
      <c r="L13" s="55">
        <f t="shared" si="4"/>
        <v>-0.24218601925394545</v>
      </c>
      <c r="M13" s="56">
        <f t="shared" si="5"/>
        <v>0.06030437658753107</v>
      </c>
      <c r="N13" s="57">
        <f t="shared" si="6"/>
        <v>-0.16659549697901865</v>
      </c>
      <c r="O13" s="1"/>
    </row>
    <row r="14" spans="1:15" s="34" customFormat="1" ht="13.5">
      <c r="A14" s="22" t="s">
        <v>26</v>
      </c>
      <c r="B14" s="2">
        <v>2416343.2</v>
      </c>
      <c r="C14" s="2">
        <v>111483.72</v>
      </c>
      <c r="D14" s="3">
        <v>99809.88</v>
      </c>
      <c r="E14" s="63">
        <f t="shared" si="0"/>
        <v>2627636.8000000003</v>
      </c>
      <c r="F14" s="52">
        <f t="shared" si="1"/>
        <v>0.13523731500101538</v>
      </c>
      <c r="G14" s="2">
        <v>2735220.35</v>
      </c>
      <c r="H14" s="2">
        <v>135202.66</v>
      </c>
      <c r="I14" s="3">
        <v>130889.57</v>
      </c>
      <c r="J14" s="6">
        <f t="shared" si="2"/>
        <v>3001312.58</v>
      </c>
      <c r="K14" s="7">
        <f t="shared" si="3"/>
        <v>0.14786598291859795</v>
      </c>
      <c r="L14" s="55">
        <f t="shared" si="4"/>
        <v>-0.11935386833454897</v>
      </c>
      <c r="M14" s="56">
        <f t="shared" si="5"/>
        <v>-0.23744970664965892</v>
      </c>
      <c r="N14" s="57">
        <f t="shared" si="6"/>
        <v>-0.1245041194609593</v>
      </c>
      <c r="O14" s="1"/>
    </row>
    <row r="15" spans="1:15" s="34" customFormat="1" ht="13.5">
      <c r="A15" s="22" t="s">
        <v>14</v>
      </c>
      <c r="B15" s="2">
        <v>90204.9</v>
      </c>
      <c r="C15" s="2">
        <v>115840.34</v>
      </c>
      <c r="D15" s="3">
        <v>100140.83</v>
      </c>
      <c r="E15" s="63">
        <f t="shared" si="0"/>
        <v>306186.07</v>
      </c>
      <c r="F15" s="52">
        <f t="shared" si="1"/>
        <v>0.015758563739673968</v>
      </c>
      <c r="G15" s="2">
        <v>98738.81</v>
      </c>
      <c r="H15" s="2">
        <v>110785.08</v>
      </c>
      <c r="I15" s="3">
        <v>99201.74</v>
      </c>
      <c r="J15" s="6">
        <f t="shared" si="2"/>
        <v>308725.63</v>
      </c>
      <c r="K15" s="7">
        <f t="shared" si="3"/>
        <v>0.01521001812217553</v>
      </c>
      <c r="L15" s="55">
        <f t="shared" si="4"/>
        <v>-0.01660264135034928</v>
      </c>
      <c r="M15" s="56">
        <f t="shared" si="5"/>
        <v>0.009466467019630942</v>
      </c>
      <c r="N15" s="57">
        <f t="shared" si="6"/>
        <v>-0.008225944830042131</v>
      </c>
      <c r="O15" s="1"/>
    </row>
    <row r="16" spans="1:15" s="34" customFormat="1" ht="13.5">
      <c r="A16" s="22" t="s">
        <v>27</v>
      </c>
      <c r="B16" s="2">
        <v>1396429.87</v>
      </c>
      <c r="C16" s="2">
        <v>731805.5</v>
      </c>
      <c r="D16" s="3">
        <v>1539509.08</v>
      </c>
      <c r="E16" s="63">
        <f t="shared" si="0"/>
        <v>3667744.45</v>
      </c>
      <c r="F16" s="52">
        <f t="shared" si="1"/>
        <v>0.18876882510089518</v>
      </c>
      <c r="G16" s="2">
        <v>1385663.9</v>
      </c>
      <c r="H16" s="2">
        <v>718106.91</v>
      </c>
      <c r="I16" s="3">
        <v>1724572.8</v>
      </c>
      <c r="J16" s="6">
        <f t="shared" si="2"/>
        <v>3828343.6100000003</v>
      </c>
      <c r="K16" s="7">
        <f t="shared" si="3"/>
        <v>0.1886114077603952</v>
      </c>
      <c r="L16" s="55">
        <f t="shared" si="4"/>
        <v>0.011628909329719272</v>
      </c>
      <c r="M16" s="56">
        <f t="shared" si="5"/>
        <v>-0.10730989146993386</v>
      </c>
      <c r="N16" s="57">
        <f t="shared" si="6"/>
        <v>-0.04195003802179609</v>
      </c>
      <c r="O16" s="1"/>
    </row>
    <row r="17" spans="1:15" s="34" customFormat="1" ht="14.25" thickBot="1">
      <c r="A17" s="23" t="s">
        <v>9</v>
      </c>
      <c r="B17" s="2">
        <v>30105.99</v>
      </c>
      <c r="C17" s="2">
        <v>14776.13</v>
      </c>
      <c r="D17" s="3">
        <v>6769.86</v>
      </c>
      <c r="E17" s="64">
        <f t="shared" si="0"/>
        <v>51651.98</v>
      </c>
      <c r="F17" s="52">
        <f t="shared" si="1"/>
        <v>0.002658386840101397</v>
      </c>
      <c r="G17" s="2">
        <v>23764.45</v>
      </c>
      <c r="H17" s="2">
        <v>20053.11</v>
      </c>
      <c r="I17" s="3">
        <v>5399.3</v>
      </c>
      <c r="J17" s="6">
        <f t="shared" si="2"/>
        <v>49216.86</v>
      </c>
      <c r="K17" s="7">
        <f t="shared" si="3"/>
        <v>0.0024247722241803374</v>
      </c>
      <c r="L17" s="55">
        <f t="shared" si="4"/>
        <v>0.024295282530565565</v>
      </c>
      <c r="M17" s="56">
        <f t="shared" si="5"/>
        <v>0.253840312633119</v>
      </c>
      <c r="N17" s="57">
        <f t="shared" si="6"/>
        <v>0.04947735389864372</v>
      </c>
      <c r="O17" s="1"/>
    </row>
    <row r="18" spans="1:15" s="34" customFormat="1" ht="15" thickBot="1" thickTop="1">
      <c r="A18" s="15" t="s">
        <v>8</v>
      </c>
      <c r="B18" s="17">
        <f>SUM(B4:B17)</f>
        <v>11596555.270000001</v>
      </c>
      <c r="C18" s="17">
        <f>SUM(C4:C17)</f>
        <v>1762144.8599999999</v>
      </c>
      <c r="D18" s="17">
        <f>SUM(D4:D17)</f>
        <v>6071120.700000001</v>
      </c>
      <c r="E18" s="17">
        <f>SUM(E4:E17)</f>
        <v>19429820.830000002</v>
      </c>
      <c r="F18" s="53">
        <f>IF(E$18=0,"0.00%",E18/E$18)</f>
        <v>1</v>
      </c>
      <c r="G18" s="16">
        <f>SUM(G4:G17)</f>
        <v>12130474.500000002</v>
      </c>
      <c r="H18" s="16">
        <f>SUM(H4:H17)</f>
        <v>1746890.07</v>
      </c>
      <c r="I18" s="17">
        <f>SUM(I4:I17)</f>
        <v>6420154.3100000005</v>
      </c>
      <c r="J18" s="17">
        <f>SUM(J4:J17)</f>
        <v>20297518.880000003</v>
      </c>
      <c r="K18" s="18">
        <f>IF(J$18=0,"0.00%",J18/J$18)</f>
        <v>1</v>
      </c>
      <c r="L18" s="58">
        <f>IF(H18=0,"0.00%",(B18+C18)/(G18+H18)-1)</f>
        <v>-0.03737485149891118</v>
      </c>
      <c r="M18" s="59">
        <f>IF(I18=0,"0.00%",D18/I18-1)</f>
        <v>-0.05436529920415567</v>
      </c>
      <c r="N18" s="53">
        <f>IF(J18=0,"0.00%",E18/J18-1)</f>
        <v>-0.04274897119839505</v>
      </c>
      <c r="O18" s="36"/>
    </row>
    <row r="19" spans="1:15" s="34" customFormat="1" ht="15" thickBot="1" thickTop="1">
      <c r="A19" s="33"/>
      <c r="B19" s="47"/>
      <c r="C19" s="33"/>
      <c r="D19" s="1"/>
      <c r="E19" s="1"/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1:15" s="34" customFormat="1" ht="15" thickBot="1" thickTop="1">
      <c r="A20" s="25" t="s">
        <v>17</v>
      </c>
      <c r="B20" s="48"/>
      <c r="C20" s="40" t="s">
        <v>32</v>
      </c>
      <c r="D20" s="40"/>
      <c r="E20" s="30"/>
      <c r="F20" s="31"/>
      <c r="G20" s="32"/>
      <c r="H20" s="41" t="s">
        <v>29</v>
      </c>
      <c r="I20" s="41"/>
      <c r="J20" s="30"/>
      <c r="K20" s="31"/>
      <c r="L20" s="32"/>
      <c r="M20" s="29" t="s">
        <v>12</v>
      </c>
      <c r="N20" s="31"/>
      <c r="O20" s="1"/>
    </row>
    <row r="21" spans="1:15" s="34" customFormat="1" ht="14.25" thickTop="1">
      <c r="A21" s="20" t="s">
        <v>0</v>
      </c>
      <c r="B21" s="49" t="s">
        <v>19</v>
      </c>
      <c r="C21" s="26" t="s">
        <v>18</v>
      </c>
      <c r="D21" s="27" t="s">
        <v>2</v>
      </c>
      <c r="E21" s="27" t="s">
        <v>3</v>
      </c>
      <c r="F21" s="28" t="s">
        <v>10</v>
      </c>
      <c r="G21" s="43" t="s">
        <v>19</v>
      </c>
      <c r="H21" s="26" t="s">
        <v>18</v>
      </c>
      <c r="I21" s="27" t="s">
        <v>2</v>
      </c>
      <c r="J21" s="27" t="s">
        <v>3</v>
      </c>
      <c r="K21" s="28" t="s">
        <v>10</v>
      </c>
      <c r="L21" s="26" t="s">
        <v>1</v>
      </c>
      <c r="M21" s="27" t="s">
        <v>2</v>
      </c>
      <c r="N21" s="28" t="s">
        <v>3</v>
      </c>
      <c r="O21" s="1"/>
    </row>
    <row r="22" spans="1:15" s="34" customFormat="1" ht="14.25" thickBot="1">
      <c r="A22" s="8" t="s">
        <v>4</v>
      </c>
      <c r="B22" s="50" t="s">
        <v>5</v>
      </c>
      <c r="C22" s="9" t="s">
        <v>5</v>
      </c>
      <c r="D22" s="10" t="s">
        <v>6</v>
      </c>
      <c r="E22" s="10"/>
      <c r="F22" s="11" t="s">
        <v>11</v>
      </c>
      <c r="G22" s="44" t="s">
        <v>5</v>
      </c>
      <c r="H22" s="9" t="s">
        <v>5</v>
      </c>
      <c r="I22" s="10" t="s">
        <v>6</v>
      </c>
      <c r="J22" s="10"/>
      <c r="K22" s="11" t="s">
        <v>11</v>
      </c>
      <c r="L22" s="12" t="s">
        <v>7</v>
      </c>
      <c r="M22" s="13" t="s">
        <v>7</v>
      </c>
      <c r="N22" s="39" t="s">
        <v>7</v>
      </c>
      <c r="O22" s="1"/>
    </row>
    <row r="23" spans="1:15" s="34" customFormat="1" ht="14.25" thickTop="1">
      <c r="A23" s="21" t="s">
        <v>20</v>
      </c>
      <c r="B23" s="65">
        <v>946209.97</v>
      </c>
      <c r="C23" s="5">
        <v>790957.13</v>
      </c>
      <c r="D23" s="6">
        <v>246289.11</v>
      </c>
      <c r="E23" s="6">
        <f>SUM(B23:D23)</f>
        <v>1983456.21</v>
      </c>
      <c r="F23" s="52">
        <f>IF(E$37=0,"0.00%",E23/E$37)</f>
        <v>0.024000992798330838</v>
      </c>
      <c r="G23" s="65">
        <v>1114314.92</v>
      </c>
      <c r="H23" s="5">
        <v>762013.73</v>
      </c>
      <c r="I23" s="6">
        <v>259083.04</v>
      </c>
      <c r="J23" s="6">
        <f>SUM(G23:I23)</f>
        <v>2135411.69</v>
      </c>
      <c r="K23" s="7">
        <f>IF(J$18=0,"0.00%",J23/J$37)</f>
        <v>0.025636517851440617</v>
      </c>
      <c r="L23" s="55">
        <f>IF((G23+H23)=0,"0.00",(B23+C23)/(G23+H23)-1)</f>
        <v>-0.07416693765242022</v>
      </c>
      <c r="M23" s="56">
        <f>IF(I23=0,"0.00%",D23/I23-1)</f>
        <v>-0.04938158051565256</v>
      </c>
      <c r="N23" s="57">
        <f>IF(J23=0,"0.00%",E23/J23-1)</f>
        <v>-0.07115980525516374</v>
      </c>
      <c r="O23" s="1"/>
    </row>
    <row r="24" spans="1:15" s="34" customFormat="1" ht="13.5">
      <c r="A24" s="22" t="s">
        <v>21</v>
      </c>
      <c r="B24" s="66">
        <v>26376255</v>
      </c>
      <c r="C24" s="2">
        <v>574.26</v>
      </c>
      <c r="D24" s="3">
        <v>9792283.48</v>
      </c>
      <c r="E24" s="6">
        <f aca="true" t="shared" si="7" ref="E24:E36">SUM(B24:D24)</f>
        <v>36169112.74</v>
      </c>
      <c r="F24" s="52">
        <f aca="true" t="shared" si="8" ref="F24:F36">IF(E$37=0,"0.00%",E24/E$37)</f>
        <v>0.43766764802675234</v>
      </c>
      <c r="G24" s="66">
        <v>25800797.43</v>
      </c>
      <c r="H24" s="2">
        <v>0</v>
      </c>
      <c r="I24" s="3">
        <v>9962095.22</v>
      </c>
      <c r="J24" s="6">
        <f aca="true" t="shared" si="9" ref="J24:J36">SUM(G24:I24)</f>
        <v>35762892.65</v>
      </c>
      <c r="K24" s="7">
        <f aca="true" t="shared" si="10" ref="K24:K36">IF(J$18=0,"0.00%",J24/J$37)</f>
        <v>0.42934860764056204</v>
      </c>
      <c r="L24" s="55">
        <f aca="true" t="shared" si="11" ref="L24:L37">IF((G24+H24)=0,"0.00",(B24+C24)/(G24+H24)-1)</f>
        <v>0.02232612505729059</v>
      </c>
      <c r="M24" s="56">
        <f aca="true" t="shared" si="12" ref="M24:M36">IF(I24=0,"0.00%",D24/I24-1)</f>
        <v>-0.017045785675596115</v>
      </c>
      <c r="N24" s="57">
        <f aca="true" t="shared" si="13" ref="N24:N36">IF(J24=0,"0.00%",E24/J24-1)</f>
        <v>0.011358703390565994</v>
      </c>
      <c r="O24" s="1"/>
    </row>
    <row r="25" spans="1:15" s="34" customFormat="1" ht="13.5">
      <c r="A25" s="22" t="s">
        <v>22</v>
      </c>
      <c r="B25" s="66">
        <v>29106.96</v>
      </c>
      <c r="C25" s="2">
        <v>0</v>
      </c>
      <c r="D25" s="3">
        <v>3916638.89</v>
      </c>
      <c r="E25" s="6">
        <f t="shared" si="7"/>
        <v>3945745.85</v>
      </c>
      <c r="F25" s="52">
        <f t="shared" si="8"/>
        <v>0.04774585758557977</v>
      </c>
      <c r="G25" s="66">
        <v>26326.04</v>
      </c>
      <c r="H25" s="2">
        <v>0</v>
      </c>
      <c r="I25" s="3">
        <v>3872906.02</v>
      </c>
      <c r="J25" s="6">
        <f t="shared" si="9"/>
        <v>3899232.06</v>
      </c>
      <c r="K25" s="7">
        <f t="shared" si="10"/>
        <v>0.04681192520450217</v>
      </c>
      <c r="L25" s="55">
        <f t="shared" si="11"/>
        <v>0.10563381351695877</v>
      </c>
      <c r="M25" s="56">
        <f t="shared" si="12"/>
        <v>0.0112920039304234</v>
      </c>
      <c r="N25" s="57">
        <f t="shared" si="13"/>
        <v>0.011928961724837706</v>
      </c>
      <c r="O25" s="1"/>
    </row>
    <row r="26" spans="1:15" s="34" customFormat="1" ht="13.5">
      <c r="A26" s="22" t="s">
        <v>15</v>
      </c>
      <c r="B26" s="66">
        <v>453213.26</v>
      </c>
      <c r="C26" s="2">
        <v>971837.04</v>
      </c>
      <c r="D26" s="3">
        <v>458923.08</v>
      </c>
      <c r="E26" s="6">
        <f t="shared" si="7"/>
        <v>1883973.3800000001</v>
      </c>
      <c r="F26" s="52">
        <f t="shared" si="8"/>
        <v>0.022797191739174827</v>
      </c>
      <c r="G26" s="66">
        <v>503273.07</v>
      </c>
      <c r="H26" s="2">
        <v>761880.82</v>
      </c>
      <c r="I26" s="3">
        <v>411389.03</v>
      </c>
      <c r="J26" s="6">
        <f t="shared" si="9"/>
        <v>1676542.92</v>
      </c>
      <c r="K26" s="7">
        <f t="shared" si="10"/>
        <v>0.02012760476050704</v>
      </c>
      <c r="L26" s="55">
        <f t="shared" si="11"/>
        <v>0.12638494910686338</v>
      </c>
      <c r="M26" s="56">
        <f t="shared" si="12"/>
        <v>0.1155452540871107</v>
      </c>
      <c r="N26" s="57">
        <f t="shared" si="13"/>
        <v>0.12372511167205924</v>
      </c>
      <c r="O26" s="1"/>
    </row>
    <row r="27" spans="1:15" s="34" customFormat="1" ht="13.5">
      <c r="A27" s="22" t="s">
        <v>16</v>
      </c>
      <c r="B27" s="66">
        <v>514.67</v>
      </c>
      <c r="C27" s="2">
        <v>9747.19</v>
      </c>
      <c r="D27" s="3">
        <v>28184.9</v>
      </c>
      <c r="E27" s="6">
        <f t="shared" si="7"/>
        <v>38446.76</v>
      </c>
      <c r="F27" s="52">
        <f t="shared" si="8"/>
        <v>0.0004652285264614711</v>
      </c>
      <c r="G27" s="66">
        <v>1327.79</v>
      </c>
      <c r="H27" s="2">
        <v>15624.47</v>
      </c>
      <c r="I27" s="3">
        <v>35631.71</v>
      </c>
      <c r="J27" s="6">
        <f t="shared" si="9"/>
        <v>52583.97</v>
      </c>
      <c r="K27" s="7">
        <f t="shared" si="10"/>
        <v>0.0006312927347534648</v>
      </c>
      <c r="L27" s="55">
        <f t="shared" si="11"/>
        <v>-0.3946612428077435</v>
      </c>
      <c r="M27" s="56">
        <f t="shared" si="12"/>
        <v>-0.20899389897369502</v>
      </c>
      <c r="N27" s="57">
        <f t="shared" si="13"/>
        <v>-0.26885018381076964</v>
      </c>
      <c r="O27" s="1"/>
    </row>
    <row r="28" spans="1:15" s="34" customFormat="1" ht="13.5">
      <c r="A28" s="22" t="s">
        <v>23</v>
      </c>
      <c r="B28" s="66">
        <v>30218.65</v>
      </c>
      <c r="C28" s="2">
        <v>27412.36</v>
      </c>
      <c r="D28" s="3">
        <v>2368.73</v>
      </c>
      <c r="E28" s="6">
        <f t="shared" si="7"/>
        <v>59999.740000000005</v>
      </c>
      <c r="F28" s="52">
        <f t="shared" si="8"/>
        <v>0.0007260323269963812</v>
      </c>
      <c r="G28" s="66">
        <v>15156.27</v>
      </c>
      <c r="H28" s="2">
        <v>24354.04</v>
      </c>
      <c r="I28" s="3">
        <v>625.39</v>
      </c>
      <c r="J28" s="6">
        <f t="shared" si="9"/>
        <v>40135.7</v>
      </c>
      <c r="K28" s="7">
        <f t="shared" si="10"/>
        <v>0.0004818460039104053</v>
      </c>
      <c r="L28" s="55">
        <f t="shared" si="11"/>
        <v>0.4586321899271355</v>
      </c>
      <c r="M28" s="56">
        <f t="shared" si="12"/>
        <v>2.7876045347703036</v>
      </c>
      <c r="N28" s="57">
        <f t="shared" si="13"/>
        <v>0.4949219771923752</v>
      </c>
      <c r="O28" s="1"/>
    </row>
    <row r="29" spans="1:15" s="34" customFormat="1" ht="13.5">
      <c r="A29" s="22" t="s">
        <v>13</v>
      </c>
      <c r="B29" s="66">
        <v>2441964.27</v>
      </c>
      <c r="C29" s="2">
        <v>264662.81</v>
      </c>
      <c r="D29" s="3">
        <v>2483421.45</v>
      </c>
      <c r="E29" s="6">
        <f t="shared" si="7"/>
        <v>5190048.53</v>
      </c>
      <c r="F29" s="52">
        <f t="shared" si="8"/>
        <v>0.06280265566917535</v>
      </c>
      <c r="G29" s="66">
        <v>2441665.65</v>
      </c>
      <c r="H29" s="2">
        <v>280159.89</v>
      </c>
      <c r="I29" s="3">
        <v>2262064.15</v>
      </c>
      <c r="J29" s="6">
        <f t="shared" si="9"/>
        <v>4983889.6899999995</v>
      </c>
      <c r="K29" s="7">
        <f t="shared" si="10"/>
        <v>0.05983369745779365</v>
      </c>
      <c r="L29" s="55">
        <f t="shared" si="11"/>
        <v>-0.005583921444134887</v>
      </c>
      <c r="M29" s="56">
        <f t="shared" si="12"/>
        <v>0.09785633179324305</v>
      </c>
      <c r="N29" s="57">
        <f t="shared" si="13"/>
        <v>0.04136504875171121</v>
      </c>
      <c r="O29" s="1"/>
    </row>
    <row r="30" spans="1:15" s="34" customFormat="1" ht="13.5">
      <c r="A30" s="22" t="s">
        <v>28</v>
      </c>
      <c r="B30" s="66">
        <v>79953.63</v>
      </c>
      <c r="C30" s="2">
        <v>30936.22</v>
      </c>
      <c r="D30" s="3">
        <v>7613.69</v>
      </c>
      <c r="E30" s="6">
        <f t="shared" si="7"/>
        <v>118503.54000000001</v>
      </c>
      <c r="F30" s="52">
        <f t="shared" si="8"/>
        <v>0.0014339628955643596</v>
      </c>
      <c r="G30" s="66">
        <v>96136.94</v>
      </c>
      <c r="H30" s="2">
        <v>35189.32</v>
      </c>
      <c r="I30" s="3">
        <v>6228.77</v>
      </c>
      <c r="J30" s="6">
        <f t="shared" si="9"/>
        <v>137555.03</v>
      </c>
      <c r="K30" s="7">
        <f t="shared" si="10"/>
        <v>0.0016514061427426437</v>
      </c>
      <c r="L30" s="55">
        <f t="shared" si="11"/>
        <v>-0.1556155638636172</v>
      </c>
      <c r="M30" s="56">
        <f t="shared" si="12"/>
        <v>0.22234245284381982</v>
      </c>
      <c r="N30" s="57">
        <f t="shared" si="13"/>
        <v>-0.1385008603465827</v>
      </c>
      <c r="O30" s="1"/>
    </row>
    <row r="31" spans="1:15" s="34" customFormat="1" ht="13.5">
      <c r="A31" s="22" t="s">
        <v>24</v>
      </c>
      <c r="B31" s="45">
        <v>1445738.91</v>
      </c>
      <c r="C31" s="2">
        <v>767329.84</v>
      </c>
      <c r="D31" s="3">
        <v>135835.36</v>
      </c>
      <c r="E31" s="6">
        <f t="shared" si="7"/>
        <v>2348904.11</v>
      </c>
      <c r="F31" s="52">
        <f t="shared" si="8"/>
        <v>0.02842312844813433</v>
      </c>
      <c r="G31" s="45">
        <v>1549844.46</v>
      </c>
      <c r="H31" s="2">
        <v>915425.4</v>
      </c>
      <c r="I31" s="3">
        <v>137469.04</v>
      </c>
      <c r="J31" s="6">
        <f t="shared" si="9"/>
        <v>2602738.9</v>
      </c>
      <c r="K31" s="7">
        <f t="shared" si="10"/>
        <v>0.031246978081537483</v>
      </c>
      <c r="L31" s="55">
        <f t="shared" si="11"/>
        <v>-0.10230162388794217</v>
      </c>
      <c r="M31" s="56">
        <f t="shared" si="12"/>
        <v>-0.011883984932171021</v>
      </c>
      <c r="N31" s="57">
        <f t="shared" si="13"/>
        <v>-0.09752602921483977</v>
      </c>
      <c r="O31" s="1"/>
    </row>
    <row r="32" spans="1:15" s="34" customFormat="1" ht="13.5">
      <c r="A32" s="22" t="s">
        <v>25</v>
      </c>
      <c r="B32" s="45">
        <v>218335.13</v>
      </c>
      <c r="C32" s="2">
        <v>70350.11</v>
      </c>
      <c r="D32" s="3">
        <v>129751.12</v>
      </c>
      <c r="E32" s="6">
        <f t="shared" si="7"/>
        <v>418436.36</v>
      </c>
      <c r="F32" s="52">
        <f t="shared" si="8"/>
        <v>0.005063327343596746</v>
      </c>
      <c r="G32" s="45">
        <v>163057.64</v>
      </c>
      <c r="H32" s="2">
        <v>74702.65</v>
      </c>
      <c r="I32" s="3">
        <v>126760.51</v>
      </c>
      <c r="J32" s="6">
        <f t="shared" si="9"/>
        <v>364520.8</v>
      </c>
      <c r="K32" s="7">
        <f t="shared" si="10"/>
        <v>0.004376225924108065</v>
      </c>
      <c r="L32" s="55">
        <f t="shared" si="11"/>
        <v>0.21418610315456799</v>
      </c>
      <c r="M32" s="56">
        <f t="shared" si="12"/>
        <v>0.023592599935105873</v>
      </c>
      <c r="N32" s="57">
        <f t="shared" si="13"/>
        <v>0.1479080480455437</v>
      </c>
      <c r="O32" s="1"/>
    </row>
    <row r="33" spans="1:15" s="34" customFormat="1" ht="13.5">
      <c r="A33" s="22" t="s">
        <v>26</v>
      </c>
      <c r="B33" s="45">
        <v>10130295.3</v>
      </c>
      <c r="C33" s="2">
        <v>508649.9</v>
      </c>
      <c r="D33" s="3">
        <v>391168.84</v>
      </c>
      <c r="E33" s="6">
        <f t="shared" si="7"/>
        <v>11030114.040000001</v>
      </c>
      <c r="F33" s="52">
        <f t="shared" si="8"/>
        <v>0.13347090109884902</v>
      </c>
      <c r="G33" s="45">
        <v>10637636.31</v>
      </c>
      <c r="H33" s="2">
        <v>631061.81</v>
      </c>
      <c r="I33" s="3">
        <v>482704.73</v>
      </c>
      <c r="J33" s="6">
        <f t="shared" si="9"/>
        <v>11751402.850000001</v>
      </c>
      <c r="K33" s="7">
        <f t="shared" si="10"/>
        <v>0.1410805468352078</v>
      </c>
      <c r="L33" s="55">
        <f t="shared" si="11"/>
        <v>-0.05588515312894016</v>
      </c>
      <c r="M33" s="56">
        <f t="shared" si="12"/>
        <v>-0.18963122652641085</v>
      </c>
      <c r="N33" s="57">
        <f t="shared" si="13"/>
        <v>-0.061378953577444606</v>
      </c>
      <c r="O33" s="1"/>
    </row>
    <row r="34" spans="1:15" s="34" customFormat="1" ht="13.5">
      <c r="A34" s="22" t="s">
        <v>14</v>
      </c>
      <c r="B34" s="45">
        <v>240209.95</v>
      </c>
      <c r="C34" s="2">
        <v>349242.74</v>
      </c>
      <c r="D34" s="3">
        <v>301712.05</v>
      </c>
      <c r="E34" s="6">
        <f t="shared" si="7"/>
        <v>891164.74</v>
      </c>
      <c r="F34" s="52">
        <f t="shared" si="8"/>
        <v>0.010783620227676401</v>
      </c>
      <c r="G34" s="45">
        <v>291174.49</v>
      </c>
      <c r="H34" s="2">
        <v>322565.82</v>
      </c>
      <c r="I34" s="3">
        <v>294258.56</v>
      </c>
      <c r="J34" s="6">
        <f t="shared" si="9"/>
        <v>907998.8700000001</v>
      </c>
      <c r="K34" s="7">
        <f t="shared" si="10"/>
        <v>0.01090090934167496</v>
      </c>
      <c r="L34" s="55">
        <f t="shared" si="11"/>
        <v>-0.0395731217328712</v>
      </c>
      <c r="M34" s="56">
        <f t="shared" si="12"/>
        <v>0.02532973042483455</v>
      </c>
      <c r="N34" s="57">
        <f t="shared" si="13"/>
        <v>-0.018539813821574547</v>
      </c>
      <c r="O34" s="1"/>
    </row>
    <row r="35" spans="1:15" s="34" customFormat="1" ht="13.5">
      <c r="A35" s="22" t="s">
        <v>27</v>
      </c>
      <c r="B35" s="45">
        <v>6739273.34</v>
      </c>
      <c r="C35" s="2">
        <v>3717888.76</v>
      </c>
      <c r="D35" s="14">
        <v>7933706.24</v>
      </c>
      <c r="E35" s="6">
        <f t="shared" si="7"/>
        <v>18390868.34</v>
      </c>
      <c r="F35" s="52">
        <f t="shared" si="8"/>
        <v>0.2225403799478843</v>
      </c>
      <c r="G35" s="45">
        <v>6753067.81</v>
      </c>
      <c r="H35" s="2">
        <v>3508904.29</v>
      </c>
      <c r="I35" s="14">
        <v>8551889.19</v>
      </c>
      <c r="J35" s="6">
        <f t="shared" si="9"/>
        <v>18813861.29</v>
      </c>
      <c r="K35" s="7">
        <f t="shared" si="10"/>
        <v>0.2258683386788112</v>
      </c>
      <c r="L35" s="55">
        <f t="shared" si="11"/>
        <v>0.0190207104538902</v>
      </c>
      <c r="M35" s="56">
        <f t="shared" si="12"/>
        <v>-0.07228612722471439</v>
      </c>
      <c r="N35" s="57">
        <f t="shared" si="13"/>
        <v>-0.022483048188775</v>
      </c>
      <c r="O35" s="1"/>
    </row>
    <row r="36" spans="1:15" s="34" customFormat="1" ht="14.25" thickBot="1">
      <c r="A36" s="23" t="s">
        <v>9</v>
      </c>
      <c r="B36" s="46">
        <v>91220.16</v>
      </c>
      <c r="C36" s="2">
        <v>55220.58</v>
      </c>
      <c r="D36" s="37">
        <v>25375.11</v>
      </c>
      <c r="E36" s="6">
        <f t="shared" si="7"/>
        <v>171815.84999999998</v>
      </c>
      <c r="F36" s="52">
        <f t="shared" si="8"/>
        <v>0.002079073365823938</v>
      </c>
      <c r="G36" s="46">
        <v>88636.73</v>
      </c>
      <c r="H36" s="2">
        <v>57940.16</v>
      </c>
      <c r="I36" s="37">
        <v>20356.3</v>
      </c>
      <c r="J36" s="6">
        <f t="shared" si="9"/>
        <v>166933.19</v>
      </c>
      <c r="K36" s="7">
        <f t="shared" si="10"/>
        <v>0.0020041033424486538</v>
      </c>
      <c r="L36" s="60">
        <f t="shared" si="11"/>
        <v>-0.0009288640248815705</v>
      </c>
      <c r="M36" s="56">
        <f t="shared" si="12"/>
        <v>0.24654824305006318</v>
      </c>
      <c r="N36" s="57">
        <f t="shared" si="13"/>
        <v>0.029249186455970744</v>
      </c>
      <c r="O36" s="1"/>
    </row>
    <row r="37" spans="1:15" s="34" customFormat="1" ht="15" thickBot="1" thickTop="1">
      <c r="A37" s="15" t="s">
        <v>8</v>
      </c>
      <c r="B37" s="16">
        <f>SUM(B23:B36)</f>
        <v>49222509.2</v>
      </c>
      <c r="C37" s="16">
        <f>SUM(C23:C36)</f>
        <v>7564808.9399999995</v>
      </c>
      <c r="D37" s="17">
        <f>SUM(D23:D36)</f>
        <v>25853272.050000004</v>
      </c>
      <c r="E37" s="17">
        <f>SUM(E23:E36)</f>
        <v>82640590.19</v>
      </c>
      <c r="F37" s="53">
        <f>IF(E$37=0,"0.00%",E37/E$37)</f>
        <v>1</v>
      </c>
      <c r="G37" s="16">
        <f>SUM(G23:G36)</f>
        <v>49482415.550000004</v>
      </c>
      <c r="H37" s="16">
        <f>SUM(H23:H36)</f>
        <v>7389822.4</v>
      </c>
      <c r="I37" s="17">
        <f>SUM(I23:I36)</f>
        <v>26423461.66</v>
      </c>
      <c r="J37" s="17">
        <f>SUM(J23:J36)</f>
        <v>83295699.60999998</v>
      </c>
      <c r="K37" s="18">
        <f>IF(J$18=0,"0.00%",J37/J$37)</f>
        <v>1</v>
      </c>
      <c r="L37" s="61">
        <f t="shared" si="11"/>
        <v>-0.0014931680739319608</v>
      </c>
      <c r="M37" s="19">
        <f>IF(I37=0,"0.00%",D37/I37-1)</f>
        <v>-0.021578914123244974</v>
      </c>
      <c r="N37" s="18">
        <f>IF(J37=0,"0.00%",E37/J37-1)</f>
        <v>-0.007864864849773556</v>
      </c>
      <c r="O37" s="36"/>
    </row>
    <row r="38" spans="3:15" s="34" customFormat="1" ht="14.2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3:15" s="34" customFormat="1" ht="13.5">
      <c r="C39" s="1"/>
      <c r="D39" s="1"/>
      <c r="E39" s="54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3:15" s="34" customFormat="1" ht="13.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5" ht="13.5">
      <c r="A41" s="34"/>
      <c r="E41" s="51"/>
    </row>
    <row r="42" ht="13.5">
      <c r="A42" s="34"/>
    </row>
    <row r="43" ht="13.5">
      <c r="A43" s="34"/>
    </row>
    <row r="44" ht="13.5">
      <c r="A44" s="34"/>
    </row>
    <row r="45" ht="13.5">
      <c r="A45" s="34"/>
    </row>
    <row r="46" ht="13.5">
      <c r="A46" s="34"/>
    </row>
    <row r="47" ht="13.5">
      <c r="A47" s="34"/>
    </row>
    <row r="48" ht="13.5">
      <c r="A48" s="34"/>
    </row>
    <row r="49" ht="13.5">
      <c r="A49" s="34"/>
    </row>
    <row r="50" ht="13.5">
      <c r="A50" s="34"/>
    </row>
    <row r="51" ht="13.5">
      <c r="A51" s="34"/>
    </row>
    <row r="52" ht="13.5">
      <c r="A52" s="34"/>
    </row>
    <row r="53" ht="13.5">
      <c r="A53" s="34"/>
    </row>
    <row r="54" ht="13.5">
      <c r="A54" s="34"/>
    </row>
    <row r="55" ht="13.5">
      <c r="A55" s="34"/>
    </row>
    <row r="56" ht="13.5">
      <c r="A56" s="34"/>
    </row>
    <row r="57" ht="13.5">
      <c r="A57" s="34"/>
    </row>
    <row r="58" ht="13.5">
      <c r="A58" s="34"/>
    </row>
    <row r="59" ht="13.5">
      <c r="A59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67" r:id="rId1"/>
  <headerFooter alignWithMargins="0">
    <oddHeader>&amp;C&amp;"Arial,Bold"&amp;14National Land Border Sales Jan - July 16-17</oddHeader>
    <oddFooter>&amp;LStatistics and Reference Materials/Land Border (July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Dyer, Leanne</cp:lastModifiedBy>
  <cp:lastPrinted>2015-08-26T14:19:12Z</cp:lastPrinted>
  <dcterms:created xsi:type="dcterms:W3CDTF">2006-01-31T19:56:50Z</dcterms:created>
  <dcterms:modified xsi:type="dcterms:W3CDTF">2017-09-13T19:00:33Z</dcterms:modified>
  <cp:category/>
  <cp:version/>
  <cp:contentType/>
  <cp:contentStatus/>
</cp:coreProperties>
</file>