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1080" windowWidth="14985" windowHeight="6735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<sst xmlns="http://schemas.openxmlformats.org/spreadsheetml/2006/main" count="90" uniqueCount="33">
  <si>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</si>
  <si>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</si>
  <si>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</si>
  <si>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</si>
  <si>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</si>
  <si>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</si>
  <si>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</si>
  <si>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</si>
  <si>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</si>
  <si>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</si>
  <si>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</si>
  <si>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</si>
  <si>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</si>
  <si>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</si>
  <si>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</si>
  <si>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</si>
  <si>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</si>
  <si>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Jan - Mar 07</t>
  </si>
  <si>
    <t>Atl/Que Gross Sales - Land Border</t>
  </si>
  <si>
    <t>Imported (IDP)</t>
  </si>
  <si>
    <t>Imported (IDNP)</t>
  </si>
  <si>
    <t>Mar 07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</si>
  <si>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</si>
  <si>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</si>
  <si>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</si>
  <si>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</si>
  <si>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</si>
  <si>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</si>
  <si>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</si>
  <si>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</si>
  <si>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</si>
  <si>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Mar 08</t>
  </si>
  <si>
    <t>Jan - Mar 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</si>
</sst>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2" borderId="12" xfId="0" applyFont="1" applyFill="1" applyBorder="1" applyAlignment="1">
      <alignment/>
    </xf>
    <xf numFmtId="164" fontId="1" fillId="2" borderId="13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0" fontId="1" fillId="2" borderId="15" xfId="19" applyNumberFormat="1" applyFont="1" applyFill="1" applyBorder="1" applyAlignment="1">
      <alignment/>
    </xf>
    <xf numFmtId="10" fontId="1" fillId="2" borderId="14" xfId="19" applyNumberFormat="1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6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 quotePrefix="1">
      <alignment horizontal="center"/>
    </xf>
    <xf numFmtId="10" fontId="1" fillId="0" borderId="5" xfId="19" applyNumberFormat="1" applyFont="1" applyBorder="1" applyAlignment="1">
      <alignment/>
    </xf>
    <xf numFmtId="49" fontId="3" fillId="0" borderId="23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7" fontId="3" fillId="0" borderId="23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0" fontId="2" fillId="0" borderId="5" xfId="19" applyNumberFormat="1" applyFont="1" applyBorder="1" applyAlignment="1">
      <alignment horizontal="right"/>
    </xf>
    <xf numFmtId="10" fontId="1" fillId="2" borderId="15" xfId="19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29" xfId="0" applyFont="1" applyBorder="1" applyAlignment="1" quotePrefix="1">
      <alignment horizontal="center"/>
    </xf>
    <xf numFmtId="10" fontId="2" fillId="0" borderId="30" xfId="19" applyNumberFormat="1" applyFont="1" applyBorder="1" applyAlignment="1">
      <alignment horizontal="right"/>
    </xf>
    <xf numFmtId="10" fontId="1" fillId="2" borderId="34" xfId="19" applyNumberFormat="1" applyFont="1" applyFill="1" applyBorder="1" applyAlignment="1">
      <alignment/>
    </xf>
    <xf numFmtId="10" fontId="1" fillId="2" borderId="34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="75" zoomScaleNormal="75" workbookViewId="0" topLeftCell="A13">
      <pane xSplit="1" topLeftCell="B1" activePane="topRight" state="frozen"/>
      <selection pane="topLeft" activeCell="A1" sqref="A1"/>
      <selection pane="topRight" activeCell="D37" sqref="D37"/>
    </sheetView>
  </sheetViews>
  <sheetFormatPr defaultColWidth="9.140625" defaultRowHeight="12.75"/>
  <cols>
    <col min="1" max="1" width="51.28125" style="25" customWidth="1"/>
    <col min="2" max="2" width="18.140625" style="35" customWidth="1"/>
    <col min="3" max="3" width="15.421875" style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140625" style="1" customWidth="1"/>
    <col min="8" max="8" width="15.421875" style="1" customWidth="1"/>
    <col min="9" max="9" width="15.8515625" style="1" bestFit="1" customWidth="1"/>
    <col min="10" max="10" width="14.57421875" style="1" bestFit="1" customWidth="1"/>
    <col min="11" max="11" width="9.28125" style="1" bestFit="1" customWidth="1"/>
    <col min="12" max="12" width="11.57421875" style="1" bestFit="1" customWidth="1"/>
    <col min="13" max="14" width="11.421875" style="1" bestFit="1" customWidth="1"/>
    <col min="15" max="16384" width="9.140625" style="1" customWidth="1"/>
  </cols>
  <sheetData>
    <row r="1" spans="1:14" s="50" customFormat="1" ht="16.5" thickBot="1" thickTop="1">
      <c r="A1" s="26" t="s">
        <v>18</v>
      </c>
      <c r="B1" s="42"/>
      <c r="C1" s="30"/>
      <c r="D1" s="38" t="s">
        <v>31</v>
      </c>
      <c r="E1" s="31"/>
      <c r="F1" s="32"/>
      <c r="G1" s="33"/>
      <c r="H1" s="31"/>
      <c r="I1" s="38" t="s">
        <v>21</v>
      </c>
      <c r="J1" s="31"/>
      <c r="K1" s="32"/>
      <c r="L1" s="33"/>
      <c r="M1" s="30" t="s">
        <v>12</v>
      </c>
      <c r="N1" s="32"/>
    </row>
    <row r="2" spans="1:14" s="35" customFormat="1" ht="15.75" thickTop="1">
      <c r="A2" s="21" t="s">
        <v>0</v>
      </c>
      <c r="B2" s="43" t="s">
        <v>20</v>
      </c>
      <c r="C2" s="27" t="s">
        <v>19</v>
      </c>
      <c r="D2" s="28" t="s">
        <v>2</v>
      </c>
      <c r="E2" s="28" t="s">
        <v>3</v>
      </c>
      <c r="F2" s="29" t="s">
        <v>10</v>
      </c>
      <c r="G2" s="43" t="s">
        <v>20</v>
      </c>
      <c r="H2" s="27" t="s">
        <v>19</v>
      </c>
      <c r="I2" s="28" t="s">
        <v>2</v>
      </c>
      <c r="J2" s="28" t="s">
        <v>3</v>
      </c>
      <c r="K2" s="29" t="s">
        <v>10</v>
      </c>
      <c r="L2" s="51" t="s">
        <v>1</v>
      </c>
      <c r="M2" s="28" t="s">
        <v>2</v>
      </c>
      <c r="N2" s="29" t="s">
        <v>3</v>
      </c>
    </row>
    <row r="3" spans="1:14" s="35" customFormat="1" ht="15.75" thickBot="1">
      <c r="A3" s="9" t="s">
        <v>4</v>
      </c>
      <c r="B3" s="44" t="s">
        <v>5</v>
      </c>
      <c r="C3" s="10" t="s">
        <v>5</v>
      </c>
      <c r="D3" s="11" t="s">
        <v>6</v>
      </c>
      <c r="E3" s="11"/>
      <c r="F3" s="12" t="s">
        <v>11</v>
      </c>
      <c r="G3" s="44" t="s">
        <v>5</v>
      </c>
      <c r="H3" s="10" t="s">
        <v>5</v>
      </c>
      <c r="I3" s="11" t="s">
        <v>6</v>
      </c>
      <c r="J3" s="11"/>
      <c r="K3" s="12" t="s">
        <v>11</v>
      </c>
      <c r="L3" s="52" t="s">
        <v>7</v>
      </c>
      <c r="M3" s="13" t="s">
        <v>7</v>
      </c>
      <c r="N3" s="36" t="s">
        <v>7</v>
      </c>
    </row>
    <row r="4" spans="1:14" s="35" customFormat="1" ht="15.75" thickTop="1">
      <c r="A4" s="22" t="s">
        <v>22</v>
      </c>
      <c r="B4" s="45">
        <v>11457.58</v>
      </c>
      <c r="C4" s="5">
        <v>11784.5</v>
      </c>
      <c r="D4" s="6">
        <v>11255.85</v>
      </c>
      <c r="E4" s="6">
        <f>SUM(B4:D4)</f>
        <v>34497.93</v>
      </c>
      <c r="F4" s="48">
        <f>IF(E$18=0,"0.00%",E4/E$18)</f>
        <v>0.020532391627626247</v>
      </c>
      <c r="G4" s="45">
        <v>13489.24</v>
      </c>
      <c r="H4" s="5">
        <v>7341.29</v>
      </c>
      <c r="I4" s="6">
        <v>7574.87</v>
      </c>
      <c r="J4" s="6">
        <f>SUM(G4:I4)</f>
        <v>28405.399999999998</v>
      </c>
      <c r="K4" s="7">
        <f>IF(J$18=0,"0.00%",J4/J$18)</f>
        <v>0.016585584125391108</v>
      </c>
      <c r="L4" s="53">
        <f>IF(H4=0,"0.00%",(B4+C4)/(G4+H4)-1)</f>
        <v>0.11576997800824085</v>
      </c>
      <c r="M4" s="8">
        <f>IF(I4=0,"0.00%",D4/I4-1)</f>
        <v>0.48594629346774276</v>
      </c>
      <c r="N4" s="37">
        <f>IF(J4=0,"0.00%",E4/J4-1)</f>
        <v>0.21448492188105095</v>
      </c>
    </row>
    <row r="5" spans="1:14" s="35" customFormat="1" ht="15">
      <c r="A5" s="23" t="s">
        <v>23</v>
      </c>
      <c r="B5" s="46">
        <v>436418.53</v>
      </c>
      <c r="C5" s="2">
        <v>0</v>
      </c>
      <c r="D5" s="3">
        <v>113532.94</v>
      </c>
      <c r="E5" s="6">
        <f aca="true" t="shared" si="0" ref="E5:E17">SUM(B5:D5)</f>
        <v>549951.47</v>
      </c>
      <c r="F5" s="48">
        <f aca="true" t="shared" si="1" ref="F5:F17">IF(E$18=0,"0.00%",E5/E$18)</f>
        <v>0.32731873936287614</v>
      </c>
      <c r="G5" s="46">
        <f>431601.58+10279.25</f>
        <v>441880.83</v>
      </c>
      <c r="H5" s="2">
        <v>0</v>
      </c>
      <c r="I5" s="3">
        <v>121793.57</v>
      </c>
      <c r="J5" s="6">
        <f aca="true" t="shared" si="2" ref="J5:J17">SUM(G5:I5)</f>
        <v>563674.4</v>
      </c>
      <c r="K5" s="7">
        <f aca="true" t="shared" si="3" ref="K5:K17">IF(J$18=0,"0.00%",J5/J$18)</f>
        <v>0.32912295480892223</v>
      </c>
      <c r="L5" s="53" t="str">
        <f aca="true" t="shared" si="4" ref="L5:L17">IF(H5=0,"0.00%",(B5+C5)/(G5+H5)-1)</f>
        <v>0.00%</v>
      </c>
      <c r="M5" s="8">
        <f aca="true" t="shared" si="5" ref="M5:M17">IF(I5=0,"0.00%",D5/I5-1)</f>
        <v>-0.06782484494050056</v>
      </c>
      <c r="N5" s="37">
        <f aca="true" t="shared" si="6" ref="N5:N17">IF(J5=0,"0.00%",E5/J5-1)</f>
        <v>-0.024345490942998427</v>
      </c>
    </row>
    <row r="6" spans="1:14" s="35" customFormat="1" ht="15">
      <c r="A6" s="23" t="s">
        <v>24</v>
      </c>
      <c r="B6" s="46">
        <v>2731.7</v>
      </c>
      <c r="C6" s="2">
        <v>0</v>
      </c>
      <c r="D6" s="3">
        <v>62827.05</v>
      </c>
      <c r="E6" s="6">
        <f t="shared" si="0"/>
        <v>65558.75</v>
      </c>
      <c r="F6" s="48">
        <f t="shared" si="1"/>
        <v>0.039019092728683785</v>
      </c>
      <c r="G6" s="46">
        <v>2485.65</v>
      </c>
      <c r="H6" s="2">
        <v>0</v>
      </c>
      <c r="I6" s="3">
        <v>73816.81</v>
      </c>
      <c r="J6" s="6">
        <f t="shared" si="2"/>
        <v>76302.45999999999</v>
      </c>
      <c r="K6" s="7">
        <f t="shared" si="3"/>
        <v>0.04455212281130665</v>
      </c>
      <c r="L6" s="53" t="str">
        <f t="shared" si="4"/>
        <v>0.00%</v>
      </c>
      <c r="M6" s="8">
        <f t="shared" si="5"/>
        <v>-0.14887882583926337</v>
      </c>
      <c r="N6" s="37">
        <f t="shared" si="6"/>
        <v>-0.14080424143599035</v>
      </c>
    </row>
    <row r="7" spans="1:14" s="35" customFormat="1" ht="15">
      <c r="A7" s="23" t="s">
        <v>15</v>
      </c>
      <c r="B7" s="46">
        <v>3309.16</v>
      </c>
      <c r="C7" s="2">
        <v>9304.87</v>
      </c>
      <c r="D7" s="3">
        <v>11427.82</v>
      </c>
      <c r="E7" s="6">
        <f t="shared" si="0"/>
        <v>24041.85</v>
      </c>
      <c r="F7" s="48">
        <f t="shared" si="1"/>
        <v>0.014309168105235475</v>
      </c>
      <c r="G7" s="46">
        <v>1189.55</v>
      </c>
      <c r="H7" s="2">
        <v>9881.31</v>
      </c>
      <c r="I7" s="3">
        <v>17073.82</v>
      </c>
      <c r="J7" s="6">
        <f t="shared" si="2"/>
        <v>28144.68</v>
      </c>
      <c r="K7" s="7">
        <f t="shared" si="3"/>
        <v>0.016433352736529416</v>
      </c>
      <c r="L7" s="53">
        <f t="shared" si="4"/>
        <v>0.13939025513826397</v>
      </c>
      <c r="M7" s="8">
        <f t="shared" si="5"/>
        <v>-0.33068171036124316</v>
      </c>
      <c r="N7" s="37">
        <f t="shared" si="6"/>
        <v>-0.14577639539692766</v>
      </c>
    </row>
    <row r="8" spans="1:14" s="35" customFormat="1" ht="15">
      <c r="A8" s="23" t="s">
        <v>16</v>
      </c>
      <c r="B8" s="46">
        <v>0</v>
      </c>
      <c r="C8" s="2">
        <v>147.8</v>
      </c>
      <c r="D8" s="3">
        <v>2760.4</v>
      </c>
      <c r="E8" s="6">
        <f t="shared" si="0"/>
        <v>2908.2000000000003</v>
      </c>
      <c r="F8" s="48">
        <f t="shared" si="1"/>
        <v>0.0017308951966527456</v>
      </c>
      <c r="G8" s="46">
        <v>10.99</v>
      </c>
      <c r="H8" s="2">
        <v>330.35</v>
      </c>
      <c r="I8" s="3">
        <v>3549.79</v>
      </c>
      <c r="J8" s="6">
        <f t="shared" si="2"/>
        <v>3891.13</v>
      </c>
      <c r="K8" s="7">
        <f t="shared" si="3"/>
        <v>0.0022719857477040673</v>
      </c>
      <c r="L8" s="53">
        <f t="shared" si="4"/>
        <v>-0.5670006445186617</v>
      </c>
      <c r="M8" s="8">
        <f t="shared" si="5"/>
        <v>-0.2223765349499548</v>
      </c>
      <c r="N8" s="37">
        <f t="shared" si="6"/>
        <v>-0.25260785427369425</v>
      </c>
    </row>
    <row r="9" spans="1:14" s="35" customFormat="1" ht="15">
      <c r="A9" s="23" t="s">
        <v>25</v>
      </c>
      <c r="B9" s="46">
        <v>675.6</v>
      </c>
      <c r="C9" s="2">
        <v>1330.72</v>
      </c>
      <c r="D9" s="3">
        <v>413.4</v>
      </c>
      <c r="E9" s="6">
        <f t="shared" si="0"/>
        <v>2419.7200000000003</v>
      </c>
      <c r="F9" s="48">
        <f t="shared" si="1"/>
        <v>0.0014401628929387874</v>
      </c>
      <c r="G9" s="46">
        <v>290.2</v>
      </c>
      <c r="H9" s="2">
        <v>912.79</v>
      </c>
      <c r="I9" s="3">
        <v>436.2</v>
      </c>
      <c r="J9" s="6">
        <f t="shared" si="2"/>
        <v>1639.19</v>
      </c>
      <c r="K9" s="7">
        <f t="shared" si="3"/>
        <v>0.0009571040591753629</v>
      </c>
      <c r="L9" s="53">
        <f t="shared" si="4"/>
        <v>0.6677777870140236</v>
      </c>
      <c r="M9" s="8">
        <f t="shared" si="5"/>
        <v>-0.05226960110041268</v>
      </c>
      <c r="N9" s="37">
        <f t="shared" si="6"/>
        <v>0.47616810741890814</v>
      </c>
    </row>
    <row r="10" spans="1:14" s="35" customFormat="1" ht="15">
      <c r="A10" s="23" t="s">
        <v>13</v>
      </c>
      <c r="B10" s="46">
        <v>36574.25</v>
      </c>
      <c r="C10" s="2">
        <v>512.64</v>
      </c>
      <c r="D10" s="3">
        <v>33069.55</v>
      </c>
      <c r="E10" s="6">
        <f t="shared" si="0"/>
        <v>70156.44</v>
      </c>
      <c r="F10" s="48">
        <f t="shared" si="1"/>
        <v>0.0417555343546718</v>
      </c>
      <c r="G10" s="46">
        <v>40983.67</v>
      </c>
      <c r="H10" s="2">
        <v>967.76</v>
      </c>
      <c r="I10" s="3">
        <v>31607.45</v>
      </c>
      <c r="J10" s="6">
        <f t="shared" si="2"/>
        <v>73558.88</v>
      </c>
      <c r="K10" s="7">
        <f t="shared" si="3"/>
        <v>0.04295017821997049</v>
      </c>
      <c r="L10" s="53">
        <f t="shared" si="4"/>
        <v>-0.11595647633465656</v>
      </c>
      <c r="M10" s="8">
        <f t="shared" si="5"/>
        <v>0.04625808155988542</v>
      </c>
      <c r="N10" s="37">
        <f t="shared" si="6"/>
        <v>-0.046254646617784334</v>
      </c>
    </row>
    <row r="11" spans="1:14" s="35" customFormat="1" ht="15">
      <c r="A11" s="23" t="s">
        <v>30</v>
      </c>
      <c r="B11" s="46">
        <v>6455.63</v>
      </c>
      <c r="C11" s="2">
        <v>220.97</v>
      </c>
      <c r="D11" s="3">
        <v>441.29</v>
      </c>
      <c r="E11" s="6">
        <f t="shared" si="0"/>
        <v>7117.89</v>
      </c>
      <c r="F11" s="48">
        <f t="shared" si="1"/>
        <v>0.004236407953821131</v>
      </c>
      <c r="G11" s="46">
        <v>10551.1</v>
      </c>
      <c r="H11" s="2">
        <v>1088.02</v>
      </c>
      <c r="I11" s="3">
        <v>1024.62</v>
      </c>
      <c r="J11" s="6">
        <f t="shared" si="2"/>
        <v>12663.740000000002</v>
      </c>
      <c r="K11" s="7">
        <f t="shared" si="3"/>
        <v>0.007394211139856522</v>
      </c>
      <c r="L11" s="53">
        <f t="shared" si="4"/>
        <v>-0.4263655671562798</v>
      </c>
      <c r="M11" s="8">
        <f t="shared" si="5"/>
        <v>-0.5693135015908336</v>
      </c>
      <c r="N11" s="37">
        <f t="shared" si="6"/>
        <v>-0.4379314483714922</v>
      </c>
    </row>
    <row r="12" spans="1:14" s="35" customFormat="1" ht="15">
      <c r="A12" s="23" t="s">
        <v>26</v>
      </c>
      <c r="B12" s="46">
        <v>34747.41</v>
      </c>
      <c r="C12" s="2">
        <v>7127.91</v>
      </c>
      <c r="D12" s="3">
        <v>8890.08</v>
      </c>
      <c r="E12" s="6">
        <f t="shared" si="0"/>
        <v>50765.40000000001</v>
      </c>
      <c r="F12" s="48">
        <f t="shared" si="1"/>
        <v>0.030214423704062753</v>
      </c>
      <c r="G12" s="46">
        <v>24893.4</v>
      </c>
      <c r="H12" s="2">
        <v>8311.2</v>
      </c>
      <c r="I12" s="3">
        <v>6469.7</v>
      </c>
      <c r="J12" s="6">
        <f t="shared" si="2"/>
        <v>39674.3</v>
      </c>
      <c r="K12" s="7">
        <f t="shared" si="3"/>
        <v>0.023165364341498608</v>
      </c>
      <c r="L12" s="53">
        <f t="shared" si="4"/>
        <v>0.26113008438589835</v>
      </c>
      <c r="M12" s="8">
        <f t="shared" si="5"/>
        <v>0.3741100823840364</v>
      </c>
      <c r="N12" s="37">
        <f t="shared" si="6"/>
        <v>0.27955376654408526</v>
      </c>
    </row>
    <row r="13" spans="1:14" s="35" customFormat="1" ht="15">
      <c r="A13" s="23" t="s">
        <v>27</v>
      </c>
      <c r="B13" s="46">
        <v>1941.07</v>
      </c>
      <c r="C13" s="2">
        <v>1923.87</v>
      </c>
      <c r="D13" s="3">
        <v>6991.74</v>
      </c>
      <c r="E13" s="6">
        <f t="shared" si="0"/>
        <v>10856.68</v>
      </c>
      <c r="F13" s="48">
        <f t="shared" si="1"/>
        <v>0.0064616516276720755</v>
      </c>
      <c r="G13" s="46">
        <v>4045.67</v>
      </c>
      <c r="H13" s="2">
        <v>4250.93</v>
      </c>
      <c r="I13" s="3">
        <v>5347.42</v>
      </c>
      <c r="J13" s="6">
        <f t="shared" si="2"/>
        <v>13644.02</v>
      </c>
      <c r="K13" s="7">
        <f t="shared" si="3"/>
        <v>0.007966585280211467</v>
      </c>
      <c r="L13" s="53">
        <f t="shared" si="4"/>
        <v>-0.5341537497288047</v>
      </c>
      <c r="M13" s="8">
        <f t="shared" si="5"/>
        <v>0.30749782137928183</v>
      </c>
      <c r="N13" s="37">
        <f t="shared" si="6"/>
        <v>-0.2042902311782011</v>
      </c>
    </row>
    <row r="14" spans="1:14" s="35" customFormat="1" ht="15">
      <c r="A14" s="23" t="s">
        <v>28</v>
      </c>
      <c r="B14" s="46">
        <v>333452.41</v>
      </c>
      <c r="C14" s="2">
        <v>0</v>
      </c>
      <c r="D14" s="3">
        <v>20607.69</v>
      </c>
      <c r="E14" s="6">
        <f t="shared" si="0"/>
        <v>354060.1</v>
      </c>
      <c r="F14" s="48">
        <f t="shared" si="1"/>
        <v>0.21072860409063707</v>
      </c>
      <c r="G14" s="46">
        <v>307513.59</v>
      </c>
      <c r="H14" s="2">
        <v>0</v>
      </c>
      <c r="I14" s="3">
        <v>15810.12</v>
      </c>
      <c r="J14" s="6">
        <f t="shared" si="2"/>
        <v>323323.71</v>
      </c>
      <c r="K14" s="7">
        <f t="shared" si="3"/>
        <v>0.18878497017956303</v>
      </c>
      <c r="L14" s="53" t="str">
        <f t="shared" si="4"/>
        <v>0.00%</v>
      </c>
      <c r="M14" s="8">
        <f t="shared" si="5"/>
        <v>0.3034493096826587</v>
      </c>
      <c r="N14" s="37">
        <f t="shared" si="6"/>
        <v>0.09506382937397317</v>
      </c>
    </row>
    <row r="15" spans="1:14" s="35" customFormat="1" ht="15">
      <c r="A15" s="23" t="s">
        <v>14</v>
      </c>
      <c r="B15" s="46">
        <v>1425.78</v>
      </c>
      <c r="C15" s="2">
        <v>6831.8</v>
      </c>
      <c r="D15" s="3">
        <v>15185.43</v>
      </c>
      <c r="E15" s="6">
        <f t="shared" si="0"/>
        <v>23443.010000000002</v>
      </c>
      <c r="F15" s="48">
        <f t="shared" si="1"/>
        <v>0.013952752012957252</v>
      </c>
      <c r="G15" s="46">
        <v>1868.9</v>
      </c>
      <c r="H15" s="2">
        <v>5774.17</v>
      </c>
      <c r="I15" s="3">
        <v>14687.71</v>
      </c>
      <c r="J15" s="6">
        <f t="shared" si="2"/>
        <v>22330.78</v>
      </c>
      <c r="K15" s="7">
        <f t="shared" si="3"/>
        <v>0.013038683851507154</v>
      </c>
      <c r="L15" s="53">
        <f t="shared" si="4"/>
        <v>0.08040093836638951</v>
      </c>
      <c r="M15" s="8">
        <f t="shared" si="5"/>
        <v>0.033886834639300645</v>
      </c>
      <c r="N15" s="37">
        <f t="shared" si="6"/>
        <v>0.049807037640422935</v>
      </c>
    </row>
    <row r="16" spans="1:14" s="35" customFormat="1" ht="15">
      <c r="A16" s="23" t="s">
        <v>29</v>
      </c>
      <c r="B16" s="46">
        <v>300252.99</v>
      </c>
      <c r="C16" s="2">
        <v>0</v>
      </c>
      <c r="D16" s="3">
        <v>182602.9</v>
      </c>
      <c r="E16" s="6">
        <f t="shared" si="0"/>
        <v>482855.89</v>
      </c>
      <c r="F16" s="48">
        <f t="shared" si="1"/>
        <v>0.2873849600015427</v>
      </c>
      <c r="G16" s="46">
        <v>130752.72</v>
      </c>
      <c r="H16" s="2">
        <v>113.7</v>
      </c>
      <c r="I16" s="3">
        <v>392429.8</v>
      </c>
      <c r="J16" s="6">
        <f t="shared" si="2"/>
        <v>523296.22</v>
      </c>
      <c r="K16" s="7">
        <f t="shared" si="3"/>
        <v>0.3055466030863559</v>
      </c>
      <c r="L16" s="53">
        <f t="shared" si="4"/>
        <v>1.294347090720446</v>
      </c>
      <c r="M16" s="8">
        <f t="shared" si="5"/>
        <v>-0.5346864585716986</v>
      </c>
      <c r="N16" s="37">
        <f t="shared" si="6"/>
        <v>-0.07727999640433092</v>
      </c>
    </row>
    <row r="17" spans="1:14" s="35" customFormat="1" ht="15.75" thickBot="1">
      <c r="A17" s="24" t="s">
        <v>9</v>
      </c>
      <c r="B17" s="47">
        <v>160.45</v>
      </c>
      <c r="C17" s="14">
        <v>941.01</v>
      </c>
      <c r="D17" s="15">
        <v>436.26</v>
      </c>
      <c r="E17" s="6">
        <f t="shared" si="0"/>
        <v>1537.72</v>
      </c>
      <c r="F17" s="48">
        <f t="shared" si="1"/>
        <v>0.0009152163406219861</v>
      </c>
      <c r="G17" s="47">
        <v>242.74</v>
      </c>
      <c r="H17" s="14">
        <v>905.32</v>
      </c>
      <c r="I17" s="15">
        <v>959.02</v>
      </c>
      <c r="J17" s="6">
        <f t="shared" si="2"/>
        <v>2107.08</v>
      </c>
      <c r="K17" s="7">
        <f t="shared" si="3"/>
        <v>0.0012302996120078964</v>
      </c>
      <c r="L17" s="53">
        <f t="shared" si="4"/>
        <v>-0.040590213055066715</v>
      </c>
      <c r="M17" s="8">
        <f t="shared" si="5"/>
        <v>-0.5450981209985193</v>
      </c>
      <c r="N17" s="37">
        <f t="shared" si="6"/>
        <v>-0.2702128063481215</v>
      </c>
    </row>
    <row r="18" spans="1:14" s="35" customFormat="1" ht="16.5" thickBot="1" thickTop="1">
      <c r="A18" s="16" t="s">
        <v>8</v>
      </c>
      <c r="B18" s="17">
        <f>SUM(B4:B17)</f>
        <v>1169602.5599999998</v>
      </c>
      <c r="C18" s="17">
        <f>SUM(C4:C17)</f>
        <v>40126.090000000004</v>
      </c>
      <c r="D18" s="18">
        <f>SUM(D4:D17)</f>
        <v>470442.4</v>
      </c>
      <c r="E18" s="18">
        <f>SUM(E4:E17)</f>
        <v>1680171.05</v>
      </c>
      <c r="F18" s="49">
        <f>IF(E$18=0,"0.00%",E18/E$18)</f>
        <v>1</v>
      </c>
      <c r="G18" s="17">
        <f>SUM(G4:G17)</f>
        <v>980198.2500000001</v>
      </c>
      <c r="H18" s="17">
        <f>SUM(H4:H17)</f>
        <v>39876.83999999999</v>
      </c>
      <c r="I18" s="18">
        <f>SUM(I4:I17)</f>
        <v>692580.9</v>
      </c>
      <c r="J18" s="18">
        <f>SUM(J4:J17)</f>
        <v>1712655.9900000002</v>
      </c>
      <c r="K18" s="19">
        <f>IF(J$18=0,"0.00%",J18/J$18)</f>
        <v>1</v>
      </c>
      <c r="L18" s="55">
        <f>IF(H18=0,"0.00%",(C17+C18)/(G18+H18)-1)</f>
        <v>-0.9597411010203181</v>
      </c>
      <c r="M18" s="20">
        <f>IF(I18=0,"0.00%",D18/I18-1)</f>
        <v>-0.32074014746869284</v>
      </c>
      <c r="N18" s="19">
        <f>IF(J18=0,"0.00%",E18/J18-1)</f>
        <v>-0.018967580290306985</v>
      </c>
    </row>
    <row r="19" spans="1:14" s="35" customFormat="1" ht="15.75" thickBot="1" thickTop="1">
      <c r="A19" s="34"/>
      <c r="B19" s="34"/>
      <c r="C19" s="34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</row>
    <row r="20" spans="1:14" s="35" customFormat="1" ht="16.5" thickBot="1" thickTop="1">
      <c r="A20" s="26" t="s">
        <v>18</v>
      </c>
      <c r="B20" s="42"/>
      <c r="C20" s="30"/>
      <c r="D20" s="39" t="s">
        <v>32</v>
      </c>
      <c r="E20" s="31"/>
      <c r="F20" s="32"/>
      <c r="G20" s="33"/>
      <c r="H20" s="31"/>
      <c r="I20" s="40" t="s">
        <v>17</v>
      </c>
      <c r="J20" s="31"/>
      <c r="K20" s="32"/>
      <c r="L20" s="33"/>
      <c r="M20" s="30" t="s">
        <v>12</v>
      </c>
      <c r="N20" s="32"/>
    </row>
    <row r="21" spans="1:14" s="35" customFormat="1" ht="15.75" thickTop="1">
      <c r="A21" s="21" t="s">
        <v>0</v>
      </c>
      <c r="B21" s="43" t="s">
        <v>20</v>
      </c>
      <c r="C21" s="27" t="s">
        <v>19</v>
      </c>
      <c r="D21" s="28" t="s">
        <v>2</v>
      </c>
      <c r="E21" s="28" t="s">
        <v>3</v>
      </c>
      <c r="F21" s="29" t="s">
        <v>10</v>
      </c>
      <c r="G21" s="43" t="s">
        <v>20</v>
      </c>
      <c r="H21" s="27" t="s">
        <v>19</v>
      </c>
      <c r="I21" s="28" t="s">
        <v>2</v>
      </c>
      <c r="J21" s="28" t="s">
        <v>3</v>
      </c>
      <c r="K21" s="29" t="s">
        <v>10</v>
      </c>
      <c r="L21" s="51" t="s">
        <v>1</v>
      </c>
      <c r="M21" s="28" t="s">
        <v>2</v>
      </c>
      <c r="N21" s="29" t="s">
        <v>3</v>
      </c>
    </row>
    <row r="22" spans="1:14" s="35" customFormat="1" ht="15.75" thickBot="1">
      <c r="A22" s="9" t="s">
        <v>4</v>
      </c>
      <c r="B22" s="44" t="s">
        <v>5</v>
      </c>
      <c r="C22" s="10" t="s">
        <v>5</v>
      </c>
      <c r="D22" s="11" t="s">
        <v>6</v>
      </c>
      <c r="E22" s="11"/>
      <c r="F22" s="12" t="s">
        <v>11</v>
      </c>
      <c r="G22" s="44" t="s">
        <v>5</v>
      </c>
      <c r="H22" s="10" t="s">
        <v>5</v>
      </c>
      <c r="I22" s="11" t="s">
        <v>6</v>
      </c>
      <c r="J22" s="11"/>
      <c r="K22" s="12" t="s">
        <v>11</v>
      </c>
      <c r="L22" s="52" t="s">
        <v>7</v>
      </c>
      <c r="M22" s="13" t="s">
        <v>7</v>
      </c>
      <c r="N22" s="36" t="s">
        <v>7</v>
      </c>
    </row>
    <row r="23" spans="1:14" s="35" customFormat="1" ht="15.75" thickTop="1">
      <c r="A23" s="22" t="s">
        <v>22</v>
      </c>
      <c r="B23" s="45">
        <v>26156.1</v>
      </c>
      <c r="C23" s="5">
        <v>27649.32</v>
      </c>
      <c r="D23" s="6">
        <v>27483.94</v>
      </c>
      <c r="E23" s="6">
        <f>SUM(B23:D23)</f>
        <v>81289.36</v>
      </c>
      <c r="F23" s="48">
        <f>IF(E$37=0,"0.00%",E23/E$37)</f>
        <v>0.01836536470719304</v>
      </c>
      <c r="G23" s="45">
        <v>34939.53</v>
      </c>
      <c r="H23" s="5">
        <v>14679.34</v>
      </c>
      <c r="I23" s="6">
        <v>29354.8</v>
      </c>
      <c r="J23" s="6">
        <f>SUM(G23:I23)</f>
        <v>78973.67</v>
      </c>
      <c r="K23" s="7">
        <f>IF(J$37=0,"0.00%",J23/J$37)</f>
        <v>0.016406262198435356</v>
      </c>
      <c r="L23" s="53">
        <f>IF(H23=0,"0.00%",(B23+C23)/(G23+H23)-1)</f>
        <v>0.08437415039883023</v>
      </c>
      <c r="M23" s="8">
        <f>IF(I23=0,"0.00%",D23/I23-1)</f>
        <v>-0.06373267744968458</v>
      </c>
      <c r="N23" s="37">
        <f>IF(J23=0,"0.00%",E23/J23-1)</f>
        <v>0.029322304509844965</v>
      </c>
    </row>
    <row r="24" spans="1:14" s="35" customFormat="1" ht="15">
      <c r="A24" s="23" t="s">
        <v>23</v>
      </c>
      <c r="B24" s="46">
        <v>1091780.02</v>
      </c>
      <c r="C24" s="2">
        <v>0</v>
      </c>
      <c r="D24" s="3">
        <v>314846.14</v>
      </c>
      <c r="E24" s="6">
        <f aca="true" t="shared" si="7" ref="E24:E36">SUM(B24:D24)</f>
        <v>1406626.1600000001</v>
      </c>
      <c r="F24" s="48">
        <f aca="true" t="shared" si="8" ref="F24:F36">IF(E$37=0,"0.00%",E24/E$37)</f>
        <v>0.31779315810923436</v>
      </c>
      <c r="G24" s="46">
        <f>1223397.11+15858.96</f>
        <v>1239256.07</v>
      </c>
      <c r="H24" s="2">
        <v>0</v>
      </c>
      <c r="I24" s="3">
        <v>335984.3</v>
      </c>
      <c r="J24" s="6">
        <f aca="true" t="shared" si="9" ref="J24:J36">SUM(G24:I24)</f>
        <v>1575240.37</v>
      </c>
      <c r="K24" s="7">
        <f aca="true" t="shared" si="10" ref="K24:K36">IF(J$37=0,"0.00%",J24/J$37)</f>
        <v>0.3272458597375597</v>
      </c>
      <c r="L24" s="53" t="str">
        <f aca="true" t="shared" si="11" ref="L24:L36">IF(H24=0,"0.00%",(B24+C24)/(G24+H24)-1)</f>
        <v>0.00%</v>
      </c>
      <c r="M24" s="8">
        <f aca="true" t="shared" si="12" ref="M24:M36">IF(I24=0,"0.00%",D24/I24-1)</f>
        <v>-0.06291413021382242</v>
      </c>
      <c r="N24" s="37">
        <f aca="true" t="shared" si="13" ref="N24:N36">IF(J24=0,"0.00%",E24/J24-1)</f>
        <v>-0.10704030522021213</v>
      </c>
    </row>
    <row r="25" spans="1:14" s="35" customFormat="1" ht="15">
      <c r="A25" s="23" t="s">
        <v>24</v>
      </c>
      <c r="B25" s="46">
        <v>7311.3</v>
      </c>
      <c r="C25" s="2">
        <v>0</v>
      </c>
      <c r="D25" s="3">
        <v>161084.19</v>
      </c>
      <c r="E25" s="6">
        <f t="shared" si="7"/>
        <v>168395.49</v>
      </c>
      <c r="F25" s="48">
        <f t="shared" si="8"/>
        <v>0.038044887902875336</v>
      </c>
      <c r="G25" s="46">
        <v>5609.5</v>
      </c>
      <c r="H25" s="2">
        <v>0</v>
      </c>
      <c r="I25" s="3">
        <v>184750.55</v>
      </c>
      <c r="J25" s="6">
        <f t="shared" si="9"/>
        <v>190360.05</v>
      </c>
      <c r="K25" s="7">
        <f t="shared" si="10"/>
        <v>0.039546052404646564</v>
      </c>
      <c r="L25" s="53" t="str">
        <f t="shared" si="11"/>
        <v>0.00%</v>
      </c>
      <c r="M25" s="8">
        <f t="shared" si="12"/>
        <v>-0.1280989961870208</v>
      </c>
      <c r="N25" s="37">
        <f t="shared" si="13"/>
        <v>-0.11538429413104268</v>
      </c>
    </row>
    <row r="26" spans="1:14" s="35" customFormat="1" ht="15">
      <c r="A26" s="23" t="s">
        <v>15</v>
      </c>
      <c r="B26" s="46">
        <v>11813.96</v>
      </c>
      <c r="C26" s="2">
        <v>27744.79</v>
      </c>
      <c r="D26" s="3">
        <v>40054.69</v>
      </c>
      <c r="E26" s="6">
        <f t="shared" si="7"/>
        <v>79613.44</v>
      </c>
      <c r="F26" s="48">
        <f t="shared" si="8"/>
        <v>0.0179867311194753</v>
      </c>
      <c r="G26" s="46">
        <v>5623.99</v>
      </c>
      <c r="H26" s="2">
        <v>39775.9</v>
      </c>
      <c r="I26" s="3">
        <v>61963.74</v>
      </c>
      <c r="J26" s="6">
        <f t="shared" si="9"/>
        <v>107363.63</v>
      </c>
      <c r="K26" s="7">
        <f t="shared" si="10"/>
        <v>0.022304090266487553</v>
      </c>
      <c r="L26" s="53">
        <f t="shared" si="11"/>
        <v>-0.1286597830963907</v>
      </c>
      <c r="M26" s="8">
        <f t="shared" si="12"/>
        <v>-0.35357856062271253</v>
      </c>
      <c r="N26" s="37">
        <f t="shared" si="13"/>
        <v>-0.258469185514685</v>
      </c>
    </row>
    <row r="27" spans="1:14" s="35" customFormat="1" ht="15">
      <c r="A27" s="23" t="s">
        <v>16</v>
      </c>
      <c r="B27" s="46">
        <v>0</v>
      </c>
      <c r="C27" s="2">
        <v>502.7</v>
      </c>
      <c r="D27" s="3">
        <v>8449.41</v>
      </c>
      <c r="E27" s="6">
        <f t="shared" si="7"/>
        <v>8952.11</v>
      </c>
      <c r="F27" s="48">
        <f t="shared" si="8"/>
        <v>0.0020225127255142604</v>
      </c>
      <c r="G27" s="46">
        <v>10.99</v>
      </c>
      <c r="H27" s="2">
        <v>683.95</v>
      </c>
      <c r="I27" s="3">
        <v>11803.76</v>
      </c>
      <c r="J27" s="6">
        <f t="shared" si="9"/>
        <v>12498.7</v>
      </c>
      <c r="K27" s="7">
        <f t="shared" si="10"/>
        <v>0.002596522984680641</v>
      </c>
      <c r="L27" s="53">
        <f t="shared" si="11"/>
        <v>-0.27662819811782324</v>
      </c>
      <c r="M27" s="8">
        <f t="shared" si="12"/>
        <v>-0.28417639802910266</v>
      </c>
      <c r="N27" s="37">
        <f t="shared" si="13"/>
        <v>-0.28375671069791253</v>
      </c>
    </row>
    <row r="28" spans="1:14" s="35" customFormat="1" ht="15">
      <c r="A28" s="23" t="s">
        <v>25</v>
      </c>
      <c r="B28" s="46">
        <v>1626.5</v>
      </c>
      <c r="C28" s="2">
        <v>3605.86</v>
      </c>
      <c r="D28" s="3">
        <v>992.2</v>
      </c>
      <c r="E28" s="6">
        <f t="shared" si="7"/>
        <v>6224.56</v>
      </c>
      <c r="F28" s="48">
        <f t="shared" si="8"/>
        <v>0.0014062887755766009</v>
      </c>
      <c r="G28" s="46">
        <v>454.85</v>
      </c>
      <c r="H28" s="2">
        <v>2122.16</v>
      </c>
      <c r="I28" s="3">
        <v>1018.65</v>
      </c>
      <c r="J28" s="6">
        <f t="shared" si="9"/>
        <v>3595.66</v>
      </c>
      <c r="K28" s="7">
        <f t="shared" si="10"/>
        <v>0.0007469747921861308</v>
      </c>
      <c r="L28" s="53">
        <f t="shared" si="11"/>
        <v>1.0303995715965404</v>
      </c>
      <c r="M28" s="8">
        <f t="shared" si="12"/>
        <v>-0.02596573896824217</v>
      </c>
      <c r="N28" s="37">
        <f t="shared" si="13"/>
        <v>0.7311314195446734</v>
      </c>
    </row>
    <row r="29" spans="1:14" s="35" customFormat="1" ht="15">
      <c r="A29" s="23" t="s">
        <v>13</v>
      </c>
      <c r="B29" s="46">
        <v>94699.3</v>
      </c>
      <c r="C29" s="2">
        <v>1343.11</v>
      </c>
      <c r="D29" s="3">
        <v>105311.09</v>
      </c>
      <c r="E29" s="6">
        <f t="shared" si="7"/>
        <v>201353.5</v>
      </c>
      <c r="F29" s="48">
        <f t="shared" si="8"/>
        <v>0.04549095309115232</v>
      </c>
      <c r="G29" s="46">
        <v>124592.1</v>
      </c>
      <c r="H29" s="2">
        <v>1471.08</v>
      </c>
      <c r="I29" s="3">
        <v>111649.38</v>
      </c>
      <c r="J29" s="6">
        <f t="shared" si="9"/>
        <v>237712.56</v>
      </c>
      <c r="K29" s="7">
        <f t="shared" si="10"/>
        <v>0.049383225918477595</v>
      </c>
      <c r="L29" s="53">
        <f t="shared" si="11"/>
        <v>-0.23814066882970908</v>
      </c>
      <c r="M29" s="8">
        <f t="shared" si="12"/>
        <v>-0.05676959424226102</v>
      </c>
      <c r="N29" s="37">
        <f t="shared" si="13"/>
        <v>-0.1529538868286976</v>
      </c>
    </row>
    <row r="30" spans="1:14" s="35" customFormat="1" ht="15">
      <c r="A30" s="23" t="s">
        <v>30</v>
      </c>
      <c r="B30" s="46">
        <v>20398.09</v>
      </c>
      <c r="C30" s="2">
        <v>867.88</v>
      </c>
      <c r="D30" s="3">
        <v>2772.13</v>
      </c>
      <c r="E30" s="6">
        <f t="shared" si="7"/>
        <v>24038.100000000002</v>
      </c>
      <c r="F30" s="48">
        <f t="shared" si="8"/>
        <v>0.00543082727392585</v>
      </c>
      <c r="G30" s="46">
        <v>30781.75</v>
      </c>
      <c r="H30" s="2">
        <v>2025.6</v>
      </c>
      <c r="I30" s="3">
        <v>3182.41</v>
      </c>
      <c r="J30" s="6">
        <f t="shared" si="9"/>
        <v>35989.759999999995</v>
      </c>
      <c r="K30" s="7">
        <f t="shared" si="10"/>
        <v>0.0074766366944674185</v>
      </c>
      <c r="L30" s="53">
        <f t="shared" si="11"/>
        <v>-0.3517925099101268</v>
      </c>
      <c r="M30" s="8">
        <f t="shared" si="12"/>
        <v>-0.1289211635207279</v>
      </c>
      <c r="N30" s="37">
        <f t="shared" si="13"/>
        <v>-0.33208501529323886</v>
      </c>
    </row>
    <row r="31" spans="1:14" s="35" customFormat="1" ht="15">
      <c r="A31" s="23" t="s">
        <v>26</v>
      </c>
      <c r="B31" s="46">
        <v>95653.64</v>
      </c>
      <c r="C31" s="2">
        <v>19511.86</v>
      </c>
      <c r="D31" s="3">
        <v>23201.71</v>
      </c>
      <c r="E31" s="6">
        <f t="shared" si="7"/>
        <v>138367.21</v>
      </c>
      <c r="F31" s="48">
        <f t="shared" si="8"/>
        <v>0.031260724345311214</v>
      </c>
      <c r="G31" s="46">
        <v>64995.89</v>
      </c>
      <c r="H31" s="2">
        <v>31996.3</v>
      </c>
      <c r="I31" s="3">
        <v>27926.95</v>
      </c>
      <c r="J31" s="6">
        <f t="shared" si="9"/>
        <v>124919.14</v>
      </c>
      <c r="K31" s="7">
        <f t="shared" si="10"/>
        <v>0.02595113237669028</v>
      </c>
      <c r="L31" s="53">
        <f t="shared" si="11"/>
        <v>0.18736879742585466</v>
      </c>
      <c r="M31" s="8">
        <f t="shared" si="12"/>
        <v>-0.16920000214846243</v>
      </c>
      <c r="N31" s="37">
        <f t="shared" si="13"/>
        <v>0.10765419934847453</v>
      </c>
    </row>
    <row r="32" spans="1:14" s="35" customFormat="1" ht="15">
      <c r="A32" s="23" t="s">
        <v>27</v>
      </c>
      <c r="B32" s="46">
        <v>6690.41</v>
      </c>
      <c r="C32" s="2">
        <v>5258.57</v>
      </c>
      <c r="D32" s="3">
        <v>18839.57</v>
      </c>
      <c r="E32" s="6">
        <f t="shared" si="7"/>
        <v>30788.55</v>
      </c>
      <c r="F32" s="48">
        <f t="shared" si="8"/>
        <v>0.006955928175048349</v>
      </c>
      <c r="G32" s="46">
        <v>11892.52</v>
      </c>
      <c r="H32" s="2">
        <v>12801.41</v>
      </c>
      <c r="I32" s="3">
        <v>17085.62</v>
      </c>
      <c r="J32" s="6">
        <f t="shared" si="9"/>
        <v>41779.55</v>
      </c>
      <c r="K32" s="7">
        <f t="shared" si="10"/>
        <v>0.008679427609640529</v>
      </c>
      <c r="L32" s="53">
        <f t="shared" si="11"/>
        <v>-0.5161167137025172</v>
      </c>
      <c r="M32" s="8">
        <f t="shared" si="12"/>
        <v>0.10265650295394613</v>
      </c>
      <c r="N32" s="37">
        <f t="shared" si="13"/>
        <v>-0.26307128726853213</v>
      </c>
    </row>
    <row r="33" spans="1:14" s="35" customFormat="1" ht="15">
      <c r="A33" s="23" t="s">
        <v>28</v>
      </c>
      <c r="B33" s="46">
        <v>816232.76</v>
      </c>
      <c r="C33" s="2">
        <v>0</v>
      </c>
      <c r="D33" s="3">
        <v>52224.38</v>
      </c>
      <c r="E33" s="6">
        <f t="shared" si="7"/>
        <v>868457.14</v>
      </c>
      <c r="F33" s="48">
        <f t="shared" si="8"/>
        <v>0.19620688499289213</v>
      </c>
      <c r="G33" s="46">
        <v>852685.76</v>
      </c>
      <c r="H33" s="2">
        <v>0</v>
      </c>
      <c r="I33" s="3">
        <v>51320.99</v>
      </c>
      <c r="J33" s="6">
        <f t="shared" si="9"/>
        <v>904006.75</v>
      </c>
      <c r="K33" s="7">
        <f t="shared" si="10"/>
        <v>0.18780147572799138</v>
      </c>
      <c r="L33" s="53" t="str">
        <f t="shared" si="11"/>
        <v>0.00%</v>
      </c>
      <c r="M33" s="8">
        <f t="shared" si="12"/>
        <v>0.01760273915214805</v>
      </c>
      <c r="N33" s="37">
        <f t="shared" si="13"/>
        <v>-0.03932449619430389</v>
      </c>
    </row>
    <row r="34" spans="1:14" s="35" customFormat="1" ht="15">
      <c r="A34" s="23" t="s">
        <v>14</v>
      </c>
      <c r="B34" s="46">
        <v>3699.2</v>
      </c>
      <c r="C34" s="2">
        <v>19422.43</v>
      </c>
      <c r="D34" s="3">
        <v>45211.19</v>
      </c>
      <c r="E34" s="6">
        <f t="shared" si="7"/>
        <v>68332.82</v>
      </c>
      <c r="F34" s="48">
        <f t="shared" si="8"/>
        <v>0.015438147880251177</v>
      </c>
      <c r="G34" s="46">
        <v>5729.74</v>
      </c>
      <c r="H34" s="2">
        <v>20028.36</v>
      </c>
      <c r="I34" s="3">
        <v>51865.62</v>
      </c>
      <c r="J34" s="6">
        <f t="shared" si="9"/>
        <v>77623.72</v>
      </c>
      <c r="K34" s="7">
        <f t="shared" si="10"/>
        <v>0.0161258189360825</v>
      </c>
      <c r="L34" s="53">
        <f t="shared" si="11"/>
        <v>-0.10235498736319826</v>
      </c>
      <c r="M34" s="8">
        <f t="shared" si="12"/>
        <v>-0.128301368035319</v>
      </c>
      <c r="N34" s="37">
        <f t="shared" si="13"/>
        <v>-0.1196915066683224</v>
      </c>
    </row>
    <row r="35" spans="1:14" s="35" customFormat="1" ht="15">
      <c r="A35" s="23" t="s">
        <v>29</v>
      </c>
      <c r="B35" s="46">
        <v>839293.44</v>
      </c>
      <c r="C35" s="2">
        <v>0</v>
      </c>
      <c r="D35" s="15">
        <v>499103.1</v>
      </c>
      <c r="E35" s="6">
        <f t="shared" si="7"/>
        <v>1338396.54</v>
      </c>
      <c r="F35" s="48">
        <f t="shared" si="8"/>
        <v>0.3023783257728352</v>
      </c>
      <c r="G35" s="46">
        <v>345356.03</v>
      </c>
      <c r="H35" s="2">
        <v>189.5</v>
      </c>
      <c r="I35" s="15">
        <v>1072463.94</v>
      </c>
      <c r="J35" s="6">
        <f t="shared" si="9"/>
        <v>1418009.47</v>
      </c>
      <c r="K35" s="7">
        <f t="shared" si="10"/>
        <v>0.29458217105377466</v>
      </c>
      <c r="L35" s="53">
        <f t="shared" si="11"/>
        <v>1.428893928970807</v>
      </c>
      <c r="M35" s="8">
        <f t="shared" si="12"/>
        <v>-0.5346201570189857</v>
      </c>
      <c r="N35" s="37">
        <f t="shared" si="13"/>
        <v>-0.05614414549713831</v>
      </c>
    </row>
    <row r="36" spans="1:14" s="35" customFormat="1" ht="15.75" thickBot="1">
      <c r="A36" s="24" t="s">
        <v>9</v>
      </c>
      <c r="B36" s="47">
        <v>609.21</v>
      </c>
      <c r="C36" s="2">
        <v>3208.41</v>
      </c>
      <c r="D36" s="41">
        <v>1579.13</v>
      </c>
      <c r="E36" s="6">
        <f t="shared" si="7"/>
        <v>5396.75</v>
      </c>
      <c r="F36" s="48">
        <f t="shared" si="8"/>
        <v>0.001219265128714804</v>
      </c>
      <c r="G36" s="47">
        <v>619.83</v>
      </c>
      <c r="H36" s="2">
        <v>986.04</v>
      </c>
      <c r="I36" s="41">
        <v>3950.74</v>
      </c>
      <c r="J36" s="6">
        <f t="shared" si="9"/>
        <v>5556.61</v>
      </c>
      <c r="K36" s="7">
        <f t="shared" si="10"/>
        <v>0.0011543492988795871</v>
      </c>
      <c r="L36" s="53">
        <f t="shared" si="11"/>
        <v>1.3772908143249456</v>
      </c>
      <c r="M36" s="8">
        <f t="shared" si="12"/>
        <v>-0.6002951345823819</v>
      </c>
      <c r="N36" s="37">
        <f t="shared" si="13"/>
        <v>-0.028769339579347797</v>
      </c>
    </row>
    <row r="37" spans="1:14" s="35" customFormat="1" ht="16.5" thickBot="1" thickTop="1">
      <c r="A37" s="16" t="s">
        <v>8</v>
      </c>
      <c r="B37" s="17">
        <f>SUM(B23:B36)</f>
        <v>3015963.93</v>
      </c>
      <c r="C37" s="17">
        <f>SUM(C23:C36)</f>
        <v>109114.93</v>
      </c>
      <c r="D37" s="18">
        <f>SUM(D23:D36)</f>
        <v>1301152.8699999996</v>
      </c>
      <c r="E37" s="18">
        <f>SUM(E23:E36)</f>
        <v>4426231.73</v>
      </c>
      <c r="F37" s="49">
        <f>IF(E$37=0,"0.00%",E37/E$37)</f>
        <v>1</v>
      </c>
      <c r="G37" s="17">
        <f>SUM(G23:G36)</f>
        <v>2722548.5500000007</v>
      </c>
      <c r="H37" s="17">
        <f>SUM(H23:H36)</f>
        <v>126759.64</v>
      </c>
      <c r="I37" s="18">
        <f>SUM(I23:I36)</f>
        <v>1964321.45</v>
      </c>
      <c r="J37" s="18">
        <f>SUM(J23:J36)</f>
        <v>4813629.640000001</v>
      </c>
      <c r="K37" s="19">
        <f>IF(J$37=0,"0.00%",J37/J$37)</f>
        <v>1</v>
      </c>
      <c r="L37" s="54">
        <f>IF(H37=0,"0.00%",(B37+C37)/(G37+H37)-1)</f>
        <v>0.09678513225345386</v>
      </c>
      <c r="M37" s="20">
        <f>IF(I37=0,"0.00%",D37/I37-1)</f>
        <v>-0.33760695328150103</v>
      </c>
      <c r="N37" s="19">
        <f>IF(J37=0,"0.00%",E37/J37-1)</f>
        <v>-0.0804793760576894</v>
      </c>
    </row>
    <row r="38" spans="3:14" s="35" customFormat="1" ht="1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ht="14.25">
      <c r="A39" s="35"/>
    </row>
    <row r="40" ht="14.25">
      <c r="A40" s="35"/>
    </row>
    <row r="41" ht="14.25">
      <c r="A41" s="35"/>
    </row>
    <row r="42" ht="14.25">
      <c r="A42" s="35"/>
    </row>
    <row r="43" ht="14.25">
      <c r="A43" s="35"/>
    </row>
    <row r="44" ht="14.25">
      <c r="A44" s="35"/>
    </row>
    <row r="45" ht="14.25">
      <c r="A45" s="35"/>
    </row>
    <row r="46" ht="14.25">
      <c r="A46" s="35"/>
    </row>
    <row r="47" ht="14.25">
      <c r="A47" s="35"/>
    </row>
    <row r="48" ht="14.25">
      <c r="A48" s="35"/>
    </row>
    <row r="49" ht="14.25">
      <c r="A49" s="35"/>
    </row>
    <row r="50" ht="14.25">
      <c r="A50" s="35"/>
    </row>
    <row r="51" ht="14.25">
      <c r="A51" s="35"/>
    </row>
    <row r="52" ht="14.25">
      <c r="A52" s="35"/>
    </row>
    <row r="53" ht="14.25">
      <c r="A53" s="35"/>
    </row>
    <row r="54" ht="14.25">
      <c r="A54" s="35"/>
    </row>
    <row r="55" ht="14.25">
      <c r="A55" s="35"/>
    </row>
    <row r="56" ht="14.25">
      <c r="A56" s="35"/>
    </row>
    <row r="57" ht="14.25">
      <c r="A57" s="35"/>
    </row>
    <row r="58" ht="14.25">
      <c r="A58" s="35"/>
    </row>
    <row r="59" ht="14.25">
      <c r="A59" s="35"/>
    </row>
  </sheetData>
  <printOptions/>
  <pageMargins left="0.75" right="0.75" top="1" bottom="1" header="0.5" footer="0.5"/>
  <pageSetup fitToHeight="1" fitToWidth="1" horizontalDpi="600" verticalDpi="600" orientation="landscape" paperSize="5" scale="70" r:id="rId1"/>
  <headerFooter alignWithMargins="0">
    <oddHeader>&amp;C&amp;"Arial,Bold"&amp;14Atlantic - Quebec Land Border Sales Mar 07 - 08</oddHeader>
    <oddFooter>&amp;LStatistics and Reference Materials/Atlantic - Quebec Land Border (Mar 07-08)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srm120</cp:lastModifiedBy>
  <cp:lastPrinted>2008-02-06T18:47:48Z</cp:lastPrinted>
  <dcterms:created xsi:type="dcterms:W3CDTF">2006-01-31T19:56:50Z</dcterms:created>
  <dcterms:modified xsi:type="dcterms:W3CDTF">2008-05-02T17:30:50Z</dcterms:modified>
  <cp:category/>
  <cp:version/>
  <cp:contentType/>
  <cp:contentStatus/>
</cp:coreProperties>
</file>