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32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<sst xmlns="http://schemas.openxmlformats.org/spreadsheetml/2006/main" count="90" uniqueCount="34">
  <si>
    <t>National Gross Sales -Airport</t>
  </si>
  <si>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</si>
  <si>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</si>
  <si>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</si>
  <si>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</si>
  <si>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</si>
  <si>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</si>
  <si>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</si>
  <si>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</si>
  <si>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</si>
  <si>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</si>
  <si>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</si>
  <si>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</si>
  <si>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</si>
  <si>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</si>
  <si>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</si>
  <si>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</si>
  <si>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</si>
  <si>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</si>
  <si>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</si>
  <si>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</si>
  <si>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</si>
  <si>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</si>
  <si>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</si>
  <si>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</si>
  <si>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</si>
  <si>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</si>
  <si>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</si>
  <si>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</si>
  <si>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National Gross Sales - Airport</t>
  </si>
  <si>
    <t>Nov 12</t>
  </si>
  <si>
    <t>Jan - Nov 12</t>
  </si>
  <si>
    <t>Nov 13</t>
  </si>
  <si>
    <t>Jan - Nov 13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</si>
</sst>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0" fontId="4" fillId="0" borderId="26" xfId="57" applyNumberFormat="1" applyFont="1" applyBorder="1" applyAlignment="1">
      <alignment/>
    </xf>
    <xf numFmtId="0" fontId="3" fillId="0" borderId="27" xfId="0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34" xfId="0" applyNumberFormat="1" applyFont="1" applyFill="1" applyBorder="1" applyAlignment="1">
      <alignment/>
    </xf>
    <xf numFmtId="10" fontId="3" fillId="33" borderId="35" xfId="57" applyNumberFormat="1" applyFont="1" applyFill="1" applyBorder="1" applyAlignment="1">
      <alignment/>
    </xf>
    <xf numFmtId="164" fontId="3" fillId="33" borderId="36" xfId="0" applyNumberFormat="1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0" fontId="4" fillId="0" borderId="26" xfId="57" applyNumberFormat="1" applyFont="1" applyBorder="1" applyAlignment="1">
      <alignment horizontal="right"/>
    </xf>
    <xf numFmtId="10" fontId="3" fillId="33" borderId="35" xfId="57" applyNumberFormat="1" applyFont="1" applyFill="1" applyBorder="1" applyAlignment="1">
      <alignment horizontal="right"/>
    </xf>
    <xf numFmtId="10" fontId="4" fillId="0" borderId="38" xfId="57" applyNumberFormat="1" applyFont="1" applyBorder="1" applyAlignment="1">
      <alignment horizontal="right"/>
    </xf>
    <xf numFmtId="10" fontId="4" fillId="0" borderId="25" xfId="57" applyNumberFormat="1" applyFont="1" applyBorder="1" applyAlignment="1">
      <alignment horizontal="right"/>
    </xf>
    <xf numFmtId="10" fontId="3" fillId="0" borderId="26" xfId="57" applyNumberFormat="1" applyFont="1" applyBorder="1" applyAlignment="1">
      <alignment horizontal="right"/>
    </xf>
    <xf numFmtId="10" fontId="3" fillId="33" borderId="36" xfId="57" applyNumberFormat="1" applyFont="1" applyFill="1" applyBorder="1" applyAlignment="1">
      <alignment horizontal="right"/>
    </xf>
    <xf numFmtId="10" fontId="3" fillId="33" borderId="34" xfId="57" applyNumberFormat="1" applyFont="1" applyFill="1" applyBorder="1" applyAlignment="1">
      <alignment horizontal="right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Layout" zoomScaleNormal="75" workbookViewId="0" topLeftCell="C8">
      <selection activeCell="D37" sqref="D37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4" width="15.7109375" style="0" bestFit="1" customWidth="1"/>
    <col min="5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1.00390625" style="0" bestFit="1" customWidth="1"/>
    <col min="13" max="13" width="11.140625" style="0" bestFit="1" customWidth="1"/>
    <col min="14" max="14" width="11.57421875" style="0" bestFit="1" customWidth="1"/>
  </cols>
  <sheetData>
    <row r="1" spans="1:14" ht="15" thickBot="1" thickTop="1">
      <c r="A1" s="1" t="s">
        <v>0</v>
      </c>
      <c r="B1" s="2"/>
      <c r="C1" s="4" t="s">
        <v>32</v>
      </c>
      <c r="D1" s="47"/>
      <c r="E1" s="5"/>
      <c r="F1" s="6"/>
      <c r="G1" s="5"/>
      <c r="H1" s="4" t="s">
        <v>30</v>
      </c>
      <c r="I1" s="47"/>
      <c r="J1" s="5"/>
      <c r="K1" s="6"/>
      <c r="L1" s="7"/>
      <c r="M1" s="3" t="s">
        <v>1</v>
      </c>
      <c r="N1" s="6"/>
    </row>
    <row r="2" spans="1:14" ht="14.25" thickTop="1">
      <c r="A2" s="8" t="s">
        <v>2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 s="9" t="s">
        <v>3</v>
      </c>
      <c r="H2" s="9" t="s">
        <v>4</v>
      </c>
      <c r="I2" s="10" t="s">
        <v>5</v>
      </c>
      <c r="J2" s="10" t="s">
        <v>6</v>
      </c>
      <c r="K2" s="11" t="s">
        <v>7</v>
      </c>
      <c r="L2" s="9" t="s">
        <v>8</v>
      </c>
      <c r="M2" s="10" t="s">
        <v>5</v>
      </c>
      <c r="N2" s="11" t="s">
        <v>6</v>
      </c>
    </row>
    <row r="3" spans="1:14" ht="14.25" thickBot="1">
      <c r="A3" s="12" t="s">
        <v>9</v>
      </c>
      <c r="B3" s="13" t="s">
        <v>10</v>
      </c>
      <c r="C3" s="13" t="s">
        <v>10</v>
      </c>
      <c r="D3" s="14" t="s">
        <v>11</v>
      </c>
      <c r="E3" s="14"/>
      <c r="F3" s="15" t="s">
        <v>12</v>
      </c>
      <c r="G3" s="13" t="s">
        <v>10</v>
      </c>
      <c r="H3" s="13" t="s">
        <v>10</v>
      </c>
      <c r="I3" s="14" t="s">
        <v>11</v>
      </c>
      <c r="J3" s="14"/>
      <c r="K3" s="15" t="s">
        <v>12</v>
      </c>
      <c r="L3" s="16" t="s">
        <v>13</v>
      </c>
      <c r="M3" s="17" t="s">
        <v>13</v>
      </c>
      <c r="N3" s="18" t="s">
        <v>13</v>
      </c>
    </row>
    <row r="4" spans="1:14" ht="14.25" thickTop="1">
      <c r="A4" s="19" t="s">
        <v>14</v>
      </c>
      <c r="B4" s="20">
        <v>232112.66</v>
      </c>
      <c r="C4" s="21">
        <v>274771.91</v>
      </c>
      <c r="D4" s="22">
        <v>1865.25</v>
      </c>
      <c r="E4" s="22">
        <f>SUM(B4:D4)</f>
        <v>508749.81999999995</v>
      </c>
      <c r="F4" s="40">
        <f>IF(E$18=0,"0.00%",E4/E$18)</f>
        <v>0.02720050070111286</v>
      </c>
      <c r="G4" s="20">
        <v>259940.08</v>
      </c>
      <c r="H4" s="21">
        <v>309222.54</v>
      </c>
      <c r="I4" s="22">
        <v>5615.43</v>
      </c>
      <c r="J4" s="22">
        <f>SUM(G4:I4)</f>
        <v>574778.05</v>
      </c>
      <c r="K4" s="23">
        <f>IF(J$18=0,"0.00%",J4/J$18)</f>
        <v>0.03267131576705656</v>
      </c>
      <c r="L4" s="42">
        <f>IF((G4+H4)=0,"0.00%",(B4+C4)/(G4+H4)-1)</f>
        <v>-0.10942048513305402</v>
      </c>
      <c r="M4" s="43">
        <f>IF(I4=0,"0.00%",D4/I4-1)</f>
        <v>-0.6678348764030537</v>
      </c>
      <c r="N4" s="44">
        <f>IF(J4=0,"0.00%",E4/J4-1)</f>
        <v>-0.11487604650177596</v>
      </c>
    </row>
    <row r="5" spans="1:14" ht="13.5">
      <c r="A5" s="24" t="s">
        <v>15</v>
      </c>
      <c r="B5" s="25">
        <v>2262600.39</v>
      </c>
      <c r="C5" s="26">
        <v>0</v>
      </c>
      <c r="D5" s="26">
        <v>2012945.95</v>
      </c>
      <c r="E5" s="22">
        <f aca="true" t="shared" si="0" ref="E5:E17">SUM(B5:D5)</f>
        <v>4275546.34</v>
      </c>
      <c r="F5" s="40">
        <f aca="true" t="shared" si="1" ref="F5:F17">IF(E$18=0,"0.00%",E5/E$18)</f>
        <v>0.22859369506766714</v>
      </c>
      <c r="G5" s="25">
        <v>2096902.18</v>
      </c>
      <c r="H5" s="26">
        <v>0</v>
      </c>
      <c r="I5" s="26">
        <v>1965803.27</v>
      </c>
      <c r="J5" s="22">
        <f aca="true" t="shared" si="2" ref="J5:J17">SUM(G5:I5)</f>
        <v>4062705.45</v>
      </c>
      <c r="K5" s="23">
        <f aca="true" t="shared" si="3" ref="K5:K17">IF(J$18=0,"0.00%",J5/J$18)</f>
        <v>0.23093076123121192</v>
      </c>
      <c r="L5" s="42">
        <f aca="true" t="shared" si="4" ref="L5:L17">IF((G5+H5)=0,"0.00%",(B5+C5)/(G5+H5)-1)</f>
        <v>0.0790204767682583</v>
      </c>
      <c r="M5" s="43">
        <f aca="true" t="shared" si="5" ref="M5:M17">IF(I5=0,"0.00%",D5/I5-1)</f>
        <v>0.023981382429992593</v>
      </c>
      <c r="N5" s="44">
        <f aca="true" t="shared" si="6" ref="N5:N17">IF(J5=0,"0.00%",E5/J5-1)</f>
        <v>0.05238895426199308</v>
      </c>
    </row>
    <row r="6" spans="1:14" ht="13.5">
      <c r="A6" s="24" t="s">
        <v>16</v>
      </c>
      <c r="B6" s="25">
        <v>0</v>
      </c>
      <c r="C6" s="26">
        <v>0</v>
      </c>
      <c r="D6" s="26">
        <v>15864.3</v>
      </c>
      <c r="E6" s="22">
        <f t="shared" si="0"/>
        <v>15864.3</v>
      </c>
      <c r="F6" s="40">
        <f t="shared" si="1"/>
        <v>0.0008481907733602044</v>
      </c>
      <c r="G6" s="25">
        <v>0</v>
      </c>
      <c r="H6" s="26">
        <v>0</v>
      </c>
      <c r="I6" s="26">
        <v>15520.6</v>
      </c>
      <c r="J6" s="22">
        <f t="shared" si="2"/>
        <v>15520.6</v>
      </c>
      <c r="K6" s="23">
        <f t="shared" si="3"/>
        <v>0.0008822160545173531</v>
      </c>
      <c r="L6" s="42" t="str">
        <f t="shared" si="4"/>
        <v>0.00%</v>
      </c>
      <c r="M6" s="43">
        <f t="shared" si="5"/>
        <v>0.022144762444750832</v>
      </c>
      <c r="N6" s="44">
        <f t="shared" si="6"/>
        <v>0.022144762444750832</v>
      </c>
    </row>
    <row r="7" spans="1:14" ht="13.5">
      <c r="A7" s="24" t="s">
        <v>17</v>
      </c>
      <c r="B7" s="25">
        <v>497680.1</v>
      </c>
      <c r="C7" s="26">
        <v>136651.21</v>
      </c>
      <c r="D7" s="26">
        <v>70453.89</v>
      </c>
      <c r="E7" s="22">
        <f t="shared" si="0"/>
        <v>704785.2</v>
      </c>
      <c r="F7" s="40">
        <f t="shared" si="1"/>
        <v>0.037681606111888095</v>
      </c>
      <c r="G7" s="25">
        <v>379272.01</v>
      </c>
      <c r="H7" s="26">
        <v>220707.51</v>
      </c>
      <c r="I7" s="26">
        <v>14971.39</v>
      </c>
      <c r="J7" s="22">
        <f t="shared" si="2"/>
        <v>614950.91</v>
      </c>
      <c r="K7" s="23">
        <f t="shared" si="3"/>
        <v>0.03495480622798448</v>
      </c>
      <c r="L7" s="42">
        <f t="shared" si="4"/>
        <v>0.057254937635204506</v>
      </c>
      <c r="M7" s="43">
        <f t="shared" si="5"/>
        <v>3.705901723220088</v>
      </c>
      <c r="N7" s="44">
        <f t="shared" si="6"/>
        <v>0.1460836768255207</v>
      </c>
    </row>
    <row r="8" spans="1:14" ht="13.5">
      <c r="A8" s="24" t="s">
        <v>18</v>
      </c>
      <c r="B8" s="25">
        <v>177</v>
      </c>
      <c r="C8" s="26">
        <v>171.2</v>
      </c>
      <c r="D8" s="26">
        <v>4730.18</v>
      </c>
      <c r="E8" s="22">
        <f t="shared" si="0"/>
        <v>5078.38</v>
      </c>
      <c r="F8" s="40">
        <f t="shared" si="1"/>
        <v>0.0002715174990145796</v>
      </c>
      <c r="G8" s="25">
        <v>769.9</v>
      </c>
      <c r="H8" s="26">
        <v>213.41</v>
      </c>
      <c r="I8" s="26">
        <v>4979.42</v>
      </c>
      <c r="J8" s="22">
        <f t="shared" si="2"/>
        <v>5962.73</v>
      </c>
      <c r="K8" s="23">
        <f t="shared" si="3"/>
        <v>0.00033893123556771366</v>
      </c>
      <c r="L8" s="42">
        <f t="shared" si="4"/>
        <v>-0.645889902472262</v>
      </c>
      <c r="M8" s="43">
        <f t="shared" si="5"/>
        <v>-0.0500540223560173</v>
      </c>
      <c r="N8" s="44">
        <f t="shared" si="6"/>
        <v>-0.14831293719487537</v>
      </c>
    </row>
    <row r="9" spans="1:14" ht="13.5">
      <c r="A9" s="24" t="s">
        <v>19</v>
      </c>
      <c r="B9" s="25">
        <v>6121.4</v>
      </c>
      <c r="C9" s="26">
        <v>25045.79</v>
      </c>
      <c r="D9" s="26">
        <v>0</v>
      </c>
      <c r="E9" s="22">
        <f t="shared" si="0"/>
        <v>31167.190000000002</v>
      </c>
      <c r="F9" s="40">
        <f t="shared" si="1"/>
        <v>0.001666365549665881</v>
      </c>
      <c r="G9" s="25">
        <v>4652.38</v>
      </c>
      <c r="H9" s="26">
        <v>33423.25</v>
      </c>
      <c r="I9" s="26">
        <v>0</v>
      </c>
      <c r="J9" s="22">
        <f t="shared" si="2"/>
        <v>38075.63</v>
      </c>
      <c r="K9" s="23">
        <f t="shared" si="3"/>
        <v>0.0021642805092498075</v>
      </c>
      <c r="L9" s="42">
        <f t="shared" si="4"/>
        <v>-0.18143993940481074</v>
      </c>
      <c r="M9" s="43" t="str">
        <f t="shared" si="5"/>
        <v>0.00%</v>
      </c>
      <c r="N9" s="44">
        <f t="shared" si="6"/>
        <v>-0.18143993940481074</v>
      </c>
    </row>
    <row r="10" spans="1:14" ht="13.5">
      <c r="A10" s="24" t="s">
        <v>20</v>
      </c>
      <c r="B10" s="25">
        <v>398499.83</v>
      </c>
      <c r="C10" s="26">
        <v>59455.01</v>
      </c>
      <c r="D10" s="26">
        <v>864635.94</v>
      </c>
      <c r="E10" s="22">
        <f t="shared" si="0"/>
        <v>1322590.78</v>
      </c>
      <c r="F10" s="40">
        <f t="shared" si="1"/>
        <v>0.07071281408743381</v>
      </c>
      <c r="G10" s="25">
        <v>405395.7</v>
      </c>
      <c r="H10" s="26">
        <v>55682.04</v>
      </c>
      <c r="I10" s="26">
        <v>815311.37</v>
      </c>
      <c r="J10" s="22">
        <f t="shared" si="2"/>
        <v>1276389.1099999999</v>
      </c>
      <c r="K10" s="23">
        <f t="shared" si="3"/>
        <v>0.07255202535038051</v>
      </c>
      <c r="L10" s="42">
        <f t="shared" si="4"/>
        <v>-0.006773044389434157</v>
      </c>
      <c r="M10" s="43">
        <f t="shared" si="5"/>
        <v>0.06049783164436917</v>
      </c>
      <c r="N10" s="44">
        <f t="shared" si="6"/>
        <v>0.03619716717890209</v>
      </c>
    </row>
    <row r="11" spans="1:14" ht="13.5">
      <c r="A11" s="24" t="s">
        <v>21</v>
      </c>
      <c r="B11" s="25">
        <v>0</v>
      </c>
      <c r="C11" s="26">
        <v>6134.51</v>
      </c>
      <c r="D11" s="26">
        <v>0</v>
      </c>
      <c r="E11" s="22">
        <f t="shared" si="0"/>
        <v>6134.51</v>
      </c>
      <c r="F11" s="40">
        <f t="shared" si="1"/>
        <v>0.0003279838871608522</v>
      </c>
      <c r="G11" s="25">
        <v>250.08</v>
      </c>
      <c r="H11" s="26">
        <v>7667.47</v>
      </c>
      <c r="I11" s="26">
        <v>744.26</v>
      </c>
      <c r="J11" s="22">
        <f t="shared" si="2"/>
        <v>8661.81</v>
      </c>
      <c r="K11" s="23">
        <f t="shared" si="3"/>
        <v>0.0004923513165199125</v>
      </c>
      <c r="L11" s="42">
        <f t="shared" si="4"/>
        <v>-0.2252009775751337</v>
      </c>
      <c r="M11" s="43">
        <f t="shared" si="5"/>
        <v>-1</v>
      </c>
      <c r="N11" s="44">
        <f t="shared" si="6"/>
        <v>-0.29177504470774573</v>
      </c>
    </row>
    <row r="12" spans="1:14" ht="13.5">
      <c r="A12" s="24" t="s">
        <v>22</v>
      </c>
      <c r="B12" s="25">
        <v>597021.06</v>
      </c>
      <c r="C12" s="26">
        <v>633320.25</v>
      </c>
      <c r="D12" s="26">
        <v>61338.4</v>
      </c>
      <c r="E12" s="22">
        <f t="shared" si="0"/>
        <v>1291679.71</v>
      </c>
      <c r="F12" s="40">
        <f t="shared" si="1"/>
        <v>0.06906014209001246</v>
      </c>
      <c r="G12" s="25">
        <v>635739.2</v>
      </c>
      <c r="H12" s="26">
        <v>649348.75</v>
      </c>
      <c r="I12" s="26">
        <v>54098.89</v>
      </c>
      <c r="J12" s="22">
        <f t="shared" si="2"/>
        <v>1339186.8399999999</v>
      </c>
      <c r="K12" s="23">
        <f t="shared" si="3"/>
        <v>0.07612155008481385</v>
      </c>
      <c r="L12" s="42">
        <f t="shared" si="4"/>
        <v>-0.04260147330772179</v>
      </c>
      <c r="M12" s="43">
        <f t="shared" si="5"/>
        <v>0.13381993604674713</v>
      </c>
      <c r="N12" s="44">
        <f t="shared" si="6"/>
        <v>-0.03547460935323998</v>
      </c>
    </row>
    <row r="13" spans="1:14" ht="13.5">
      <c r="A13" s="24" t="s">
        <v>23</v>
      </c>
      <c r="B13" s="25">
        <v>463754.3</v>
      </c>
      <c r="C13" s="26">
        <v>149929.84</v>
      </c>
      <c r="D13" s="26">
        <v>1920</v>
      </c>
      <c r="E13" s="22">
        <f t="shared" si="0"/>
        <v>615604.14</v>
      </c>
      <c r="F13" s="40">
        <f t="shared" si="1"/>
        <v>0.03291350715697154</v>
      </c>
      <c r="G13" s="25">
        <v>351911.73</v>
      </c>
      <c r="H13" s="26">
        <v>176827.89</v>
      </c>
      <c r="I13" s="26">
        <v>3705.88</v>
      </c>
      <c r="J13" s="22">
        <f t="shared" si="2"/>
        <v>532445.5</v>
      </c>
      <c r="K13" s="23">
        <f t="shared" si="3"/>
        <v>0.030265065026836548</v>
      </c>
      <c r="L13" s="42">
        <f t="shared" si="4"/>
        <v>0.1606547283140991</v>
      </c>
      <c r="M13" s="43">
        <f t="shared" si="5"/>
        <v>-0.4819044329551956</v>
      </c>
      <c r="N13" s="44">
        <f t="shared" si="6"/>
        <v>0.1561824449638507</v>
      </c>
    </row>
    <row r="14" spans="1:14" ht="13.5">
      <c r="A14" s="24" t="s">
        <v>24</v>
      </c>
      <c r="B14" s="25">
        <v>6177642.25</v>
      </c>
      <c r="C14" s="26">
        <v>106530.39</v>
      </c>
      <c r="D14" s="26">
        <v>80523.49</v>
      </c>
      <c r="E14" s="22">
        <f t="shared" si="0"/>
        <v>6364696.13</v>
      </c>
      <c r="F14" s="40">
        <f t="shared" si="1"/>
        <v>0.3402908752801826</v>
      </c>
      <c r="G14" s="25">
        <v>5571123.95</v>
      </c>
      <c r="H14" s="26">
        <v>62187.61</v>
      </c>
      <c r="I14" s="26">
        <v>76229.83</v>
      </c>
      <c r="J14" s="22">
        <f t="shared" si="2"/>
        <v>5709541.390000001</v>
      </c>
      <c r="K14" s="23">
        <f t="shared" si="3"/>
        <v>0.3245395846932029</v>
      </c>
      <c r="L14" s="42">
        <f t="shared" si="4"/>
        <v>0.11553791638678668</v>
      </c>
      <c r="M14" s="43">
        <f t="shared" si="5"/>
        <v>0.0563251944809533</v>
      </c>
      <c r="N14" s="44">
        <f t="shared" si="6"/>
        <v>0.11474734926126873</v>
      </c>
    </row>
    <row r="15" spans="1:14" ht="13.5">
      <c r="A15" s="24" t="s">
        <v>25</v>
      </c>
      <c r="B15" s="25">
        <v>1499.75</v>
      </c>
      <c r="C15" s="26">
        <v>171368.99</v>
      </c>
      <c r="D15" s="26">
        <v>40521.14</v>
      </c>
      <c r="E15" s="22">
        <f t="shared" si="0"/>
        <v>213389.88</v>
      </c>
      <c r="F15" s="40">
        <f t="shared" si="1"/>
        <v>0.011408970288285095</v>
      </c>
      <c r="G15" s="25">
        <v>575.36</v>
      </c>
      <c r="H15" s="26">
        <v>164223.98</v>
      </c>
      <c r="I15" s="26">
        <v>42012.93</v>
      </c>
      <c r="J15" s="22">
        <f t="shared" si="2"/>
        <v>206812.27</v>
      </c>
      <c r="K15" s="23">
        <f t="shared" si="3"/>
        <v>0.011755544557889356</v>
      </c>
      <c r="L15" s="42">
        <f t="shared" si="4"/>
        <v>0.04896500192294462</v>
      </c>
      <c r="M15" s="43">
        <f t="shared" si="5"/>
        <v>-0.03550787816988721</v>
      </c>
      <c r="N15" s="44">
        <f t="shared" si="6"/>
        <v>0.03180473769762315</v>
      </c>
    </row>
    <row r="16" spans="1:14" ht="13.5">
      <c r="A16" s="24" t="s">
        <v>26</v>
      </c>
      <c r="B16" s="25">
        <v>2035173.15</v>
      </c>
      <c r="C16" s="26">
        <v>3548</v>
      </c>
      <c r="D16" s="27">
        <v>1308118.98</v>
      </c>
      <c r="E16" s="22">
        <f t="shared" si="0"/>
        <v>3346840.13</v>
      </c>
      <c r="F16" s="40">
        <f t="shared" si="1"/>
        <v>0.17894006783644203</v>
      </c>
      <c r="G16" s="25">
        <v>1971400.86</v>
      </c>
      <c r="H16" s="26">
        <v>3512</v>
      </c>
      <c r="I16" s="27">
        <v>1231694.97</v>
      </c>
      <c r="J16" s="22">
        <f t="shared" si="2"/>
        <v>3206607.83</v>
      </c>
      <c r="K16" s="23">
        <f t="shared" si="3"/>
        <v>0.18226878523813844</v>
      </c>
      <c r="L16" s="42">
        <f t="shared" si="4"/>
        <v>0.032309420477417916</v>
      </c>
      <c r="M16" s="43">
        <f t="shared" si="5"/>
        <v>0.0620478380292484</v>
      </c>
      <c r="N16" s="44">
        <f t="shared" si="6"/>
        <v>0.043732288896705995</v>
      </c>
    </row>
    <row r="17" spans="1:14" ht="14.25" thickBot="1">
      <c r="A17" s="28" t="s">
        <v>27</v>
      </c>
      <c r="B17" s="29">
        <v>1525.1</v>
      </c>
      <c r="C17" s="30">
        <v>41.58</v>
      </c>
      <c r="D17" s="30">
        <v>0.01</v>
      </c>
      <c r="E17" s="22">
        <f t="shared" si="0"/>
        <v>1566.6899999999998</v>
      </c>
      <c r="F17" s="40">
        <f t="shared" si="1"/>
        <v>8.376367080272679E-05</v>
      </c>
      <c r="G17" s="29">
        <v>1024.52</v>
      </c>
      <c r="H17" s="30">
        <v>79.99</v>
      </c>
      <c r="I17" s="30">
        <v>0.01</v>
      </c>
      <c r="J17" s="22">
        <f t="shared" si="2"/>
        <v>1104.52</v>
      </c>
      <c r="K17" s="23">
        <f t="shared" si="3"/>
        <v>6.278270663089744E-05</v>
      </c>
      <c r="L17" s="42">
        <f t="shared" si="4"/>
        <v>0.41843894577686025</v>
      </c>
      <c r="M17" s="43">
        <f t="shared" si="5"/>
        <v>0</v>
      </c>
      <c r="N17" s="44">
        <f t="shared" si="6"/>
        <v>0.4184351573534204</v>
      </c>
    </row>
    <row r="18" spans="1:14" ht="15" thickBot="1" thickTop="1">
      <c r="A18" s="31" t="s">
        <v>28</v>
      </c>
      <c r="B18" s="32">
        <f>SUM(B4:B17)</f>
        <v>12673806.99</v>
      </c>
      <c r="C18" s="32">
        <f>SUM(C4:C17)</f>
        <v>1566968.68</v>
      </c>
      <c r="D18" s="32">
        <f>SUM(D4:D17)</f>
        <v>4462917.53</v>
      </c>
      <c r="E18" s="32">
        <f>SUM(E4:E17)</f>
        <v>18703693.200000003</v>
      </c>
      <c r="F18" s="41">
        <f>IF(E$18=0,"0.00%",E18/E$18)</f>
        <v>1</v>
      </c>
      <c r="G18" s="34">
        <f>SUM(G4:G17)</f>
        <v>11678957.949999997</v>
      </c>
      <c r="H18" s="34">
        <f>SUM(H4:H17)</f>
        <v>1683096.4400000004</v>
      </c>
      <c r="I18" s="32">
        <f>SUM(I4:I17)</f>
        <v>4230688.25</v>
      </c>
      <c r="J18" s="32">
        <f>SUM(J4:J17)</f>
        <v>17592742.639999997</v>
      </c>
      <c r="K18" s="33">
        <f>IF(J$18=0,"0.00%",J18/J$18)</f>
        <v>1</v>
      </c>
      <c r="L18" s="45">
        <f>IF(H18=0,"0.00%",(B18+C18)/(G18+H18)-1)</f>
        <v>0.0657624384958071</v>
      </c>
      <c r="M18" s="46">
        <f>IF(I18=0,"0.00%",D18/I18-1)</f>
        <v>0.05489160776618318</v>
      </c>
      <c r="N18" s="41">
        <f>IF(J18=0,"0.00%",E18/J18-1)</f>
        <v>0.0631482300817654</v>
      </c>
    </row>
    <row r="19" spans="1:14" ht="15" thickBot="1" thickTop="1">
      <c r="A19" s="35"/>
      <c r="B19" s="35"/>
      <c r="C19" s="35"/>
      <c r="D19" s="36"/>
      <c r="E19" s="36"/>
      <c r="F19" s="37"/>
      <c r="G19" s="37"/>
      <c r="H19" s="36"/>
      <c r="I19" s="36"/>
      <c r="J19" s="36"/>
      <c r="K19" s="36"/>
      <c r="L19" s="36"/>
      <c r="M19" s="36"/>
      <c r="N19" s="36"/>
    </row>
    <row r="20" spans="1:14" ht="15" thickBot="1" thickTop="1">
      <c r="A20" s="1" t="s">
        <v>29</v>
      </c>
      <c r="B20" s="2"/>
      <c r="C20" s="38" t="s">
        <v>33</v>
      </c>
      <c r="D20" s="47"/>
      <c r="E20" s="5"/>
      <c r="F20" s="6"/>
      <c r="G20" s="5"/>
      <c r="H20" s="39" t="s">
        <v>31</v>
      </c>
      <c r="I20" s="47"/>
      <c r="J20" s="5"/>
      <c r="K20" s="6"/>
      <c r="L20" s="7"/>
      <c r="M20" s="3" t="s">
        <v>1</v>
      </c>
      <c r="N20" s="6"/>
    </row>
    <row r="21" spans="1:14" ht="14.25" thickTop="1">
      <c r="A21" s="8" t="s">
        <v>2</v>
      </c>
      <c r="B21" s="9" t="s">
        <v>3</v>
      </c>
      <c r="C21" s="9" t="s">
        <v>4</v>
      </c>
      <c r="D21" s="10" t="s">
        <v>5</v>
      </c>
      <c r="E21" s="10" t="s">
        <v>6</v>
      </c>
      <c r="F21" s="11" t="s">
        <v>7</v>
      </c>
      <c r="G21" s="9" t="s">
        <v>3</v>
      </c>
      <c r="H21" s="9" t="s">
        <v>4</v>
      </c>
      <c r="I21" s="10" t="s">
        <v>5</v>
      </c>
      <c r="J21" s="10" t="s">
        <v>6</v>
      </c>
      <c r="K21" s="11" t="s">
        <v>7</v>
      </c>
      <c r="L21" s="9" t="s">
        <v>8</v>
      </c>
      <c r="M21" s="10" t="s">
        <v>5</v>
      </c>
      <c r="N21" s="11" t="s">
        <v>6</v>
      </c>
    </row>
    <row r="22" spans="1:14" ht="14.25" thickBot="1">
      <c r="A22" s="12" t="s">
        <v>9</v>
      </c>
      <c r="B22" s="13" t="s">
        <v>10</v>
      </c>
      <c r="C22" s="13" t="s">
        <v>10</v>
      </c>
      <c r="D22" s="14" t="s">
        <v>11</v>
      </c>
      <c r="E22" s="14"/>
      <c r="F22" s="15" t="s">
        <v>12</v>
      </c>
      <c r="G22" s="13" t="s">
        <v>10</v>
      </c>
      <c r="H22" s="13" t="s">
        <v>10</v>
      </c>
      <c r="I22" s="14" t="s">
        <v>11</v>
      </c>
      <c r="J22" s="14"/>
      <c r="K22" s="15" t="s">
        <v>12</v>
      </c>
      <c r="L22" s="16" t="s">
        <v>13</v>
      </c>
      <c r="M22" s="17" t="s">
        <v>13</v>
      </c>
      <c r="N22" s="18" t="s">
        <v>13</v>
      </c>
    </row>
    <row r="23" spans="1:14" ht="14.25" thickTop="1">
      <c r="A23" s="19" t="s">
        <v>14</v>
      </c>
      <c r="B23" s="20">
        <v>3418834.53</v>
      </c>
      <c r="C23" s="21">
        <v>3919239.86</v>
      </c>
      <c r="D23" s="22">
        <v>42599.63</v>
      </c>
      <c r="E23" s="22">
        <f>SUM(B23:D23)</f>
        <v>7380674.02</v>
      </c>
      <c r="F23" s="23">
        <f>IF(E$37=0,"0.00%",E23/E$37)</f>
        <v>0.029862530412309803</v>
      </c>
      <c r="G23" s="20">
        <v>3248310.63</v>
      </c>
      <c r="H23" s="21">
        <v>3632488.43</v>
      </c>
      <c r="I23" s="22">
        <v>130046.4</v>
      </c>
      <c r="J23" s="22">
        <f>SUM(G23:I23)</f>
        <v>7010845.460000001</v>
      </c>
      <c r="K23" s="23">
        <f>IF(J$37=0,"0.00%",J23/J$37)</f>
        <v>0.030963952913597728</v>
      </c>
      <c r="L23" s="42">
        <f>IF((G23+H23)=0,"0.00",(B23+C23)/(G23+H23)-1)</f>
        <v>0.06645671905437078</v>
      </c>
      <c r="M23" s="43">
        <f>IF(I23=0,"0.00%",D23/I23-1)</f>
        <v>-0.6724274566616223</v>
      </c>
      <c r="N23" s="44">
        <f>IF(J23=0,"0.00%",E23/J23-1)</f>
        <v>0.05275092171265716</v>
      </c>
    </row>
    <row r="24" spans="1:14" ht="13.5">
      <c r="A24" s="24" t="s">
        <v>15</v>
      </c>
      <c r="B24" s="25">
        <v>26123142.93</v>
      </c>
      <c r="C24" s="26">
        <v>0</v>
      </c>
      <c r="D24" s="26">
        <v>28624047.07</v>
      </c>
      <c r="E24" s="22">
        <f aca="true" t="shared" si="7" ref="E24:E36">SUM(B24:D24)</f>
        <v>54747190</v>
      </c>
      <c r="F24" s="23">
        <f aca="true" t="shared" si="8" ref="F24:F36">IF(E$37=0,"0.00%",E24/E$37)</f>
        <v>0.22150952906649346</v>
      </c>
      <c r="G24" s="25">
        <v>24754796.62</v>
      </c>
      <c r="H24" s="26">
        <v>0</v>
      </c>
      <c r="I24" s="26">
        <v>26754315.21</v>
      </c>
      <c r="J24" s="22">
        <f aca="true" t="shared" si="9" ref="J24:J36">SUM(G24:I24)</f>
        <v>51509111.83</v>
      </c>
      <c r="K24" s="23">
        <f aca="true" t="shared" si="10" ref="K24:K36">IF(J$37=0,"0.00%",J24/J$37)</f>
        <v>0.2274940622247519</v>
      </c>
      <c r="L24" s="42">
        <f aca="true" t="shared" si="11" ref="L24:L36">IF((G24+H24)=0,"0.00",(B24+C24)/(G24+H24)-1)</f>
        <v>0.05527600694947665</v>
      </c>
      <c r="M24" s="43">
        <f aca="true" t="shared" si="12" ref="M24:M36">IF(I24=0,"0.00%",D24/I24-1)</f>
        <v>0.06988524450445088</v>
      </c>
      <c r="N24" s="44">
        <f aca="true" t="shared" si="13" ref="N24:N36">IF(J24=0,"0.00%",E24/J24-1)</f>
        <v>0.06286418179150344</v>
      </c>
    </row>
    <row r="25" spans="1:14" ht="13.5">
      <c r="A25" s="24" t="s">
        <v>16</v>
      </c>
      <c r="B25" s="25">
        <v>13</v>
      </c>
      <c r="C25" s="26">
        <v>0</v>
      </c>
      <c r="D25" s="26">
        <v>204573.51</v>
      </c>
      <c r="E25" s="22">
        <f t="shared" si="7"/>
        <v>204586.51</v>
      </c>
      <c r="F25" s="23">
        <f t="shared" si="8"/>
        <v>0.0008277659818423093</v>
      </c>
      <c r="G25" s="25">
        <v>168.87</v>
      </c>
      <c r="H25" s="26">
        <v>0</v>
      </c>
      <c r="I25" s="26">
        <v>215012.6</v>
      </c>
      <c r="J25" s="22">
        <f t="shared" si="9"/>
        <v>215181.47</v>
      </c>
      <c r="K25" s="23">
        <f t="shared" si="10"/>
        <v>0.0009503659641299156</v>
      </c>
      <c r="L25" s="42">
        <f t="shared" si="11"/>
        <v>-0.9230177059276367</v>
      </c>
      <c r="M25" s="43">
        <f t="shared" si="12"/>
        <v>-0.048551061658712036</v>
      </c>
      <c r="N25" s="44">
        <f t="shared" si="13"/>
        <v>-0.04923732512841372</v>
      </c>
    </row>
    <row r="26" spans="1:14" ht="13.5">
      <c r="A26" s="24" t="s">
        <v>17</v>
      </c>
      <c r="B26" s="25">
        <v>6841622.48</v>
      </c>
      <c r="C26" s="26">
        <v>2415669.14</v>
      </c>
      <c r="D26" s="26">
        <v>487330.82</v>
      </c>
      <c r="E26" s="22">
        <f t="shared" si="7"/>
        <v>9744622.440000001</v>
      </c>
      <c r="F26" s="23">
        <f t="shared" si="8"/>
        <v>0.039427169277823845</v>
      </c>
      <c r="G26" s="25">
        <v>5954274.75</v>
      </c>
      <c r="H26" s="26">
        <v>2802241.21</v>
      </c>
      <c r="I26" s="26">
        <v>202233.24</v>
      </c>
      <c r="J26" s="22">
        <f t="shared" si="9"/>
        <v>8958749.200000001</v>
      </c>
      <c r="K26" s="23">
        <f t="shared" si="10"/>
        <v>0.039567023688685234</v>
      </c>
      <c r="L26" s="42">
        <f t="shared" si="11"/>
        <v>0.05718891649230784</v>
      </c>
      <c r="M26" s="43">
        <f t="shared" si="12"/>
        <v>1.4097463898615286</v>
      </c>
      <c r="N26" s="44">
        <f t="shared" si="13"/>
        <v>0.08772131270289396</v>
      </c>
    </row>
    <row r="27" spans="1:14" ht="13.5">
      <c r="A27" s="24" t="s">
        <v>18</v>
      </c>
      <c r="B27" s="25">
        <v>4525.81</v>
      </c>
      <c r="C27" s="26">
        <v>7623.45</v>
      </c>
      <c r="D27" s="26">
        <v>87523.27</v>
      </c>
      <c r="E27" s="22">
        <f t="shared" si="7"/>
        <v>99672.53</v>
      </c>
      <c r="F27" s="23">
        <f t="shared" si="8"/>
        <v>0.0004032794227642723</v>
      </c>
      <c r="G27" s="25">
        <v>11513.44</v>
      </c>
      <c r="H27" s="26">
        <v>8708.86</v>
      </c>
      <c r="I27" s="26">
        <v>91133.44</v>
      </c>
      <c r="J27" s="22">
        <f t="shared" si="9"/>
        <v>111355.74</v>
      </c>
      <c r="K27" s="23">
        <f t="shared" si="10"/>
        <v>0.0004918114241272737</v>
      </c>
      <c r="L27" s="42">
        <f t="shared" si="11"/>
        <v>-0.39921472829500115</v>
      </c>
      <c r="M27" s="43">
        <f t="shared" si="12"/>
        <v>-0.039614108717941465</v>
      </c>
      <c r="N27" s="44">
        <f t="shared" si="13"/>
        <v>-0.10491789646407101</v>
      </c>
    </row>
    <row r="28" spans="1:14" ht="13.5">
      <c r="A28" s="24" t="s">
        <v>19</v>
      </c>
      <c r="B28" s="25">
        <v>57655.41</v>
      </c>
      <c r="C28" s="26">
        <v>386892.18</v>
      </c>
      <c r="D28" s="26">
        <v>45.9</v>
      </c>
      <c r="E28" s="22">
        <f t="shared" si="7"/>
        <v>444593.49</v>
      </c>
      <c r="F28" s="23">
        <f t="shared" si="8"/>
        <v>0.0017988447369797203</v>
      </c>
      <c r="G28" s="25">
        <v>17169.99</v>
      </c>
      <c r="H28" s="26">
        <v>421843.71</v>
      </c>
      <c r="I28" s="26">
        <v>299.89</v>
      </c>
      <c r="J28" s="22">
        <f t="shared" si="9"/>
        <v>439313.59</v>
      </c>
      <c r="K28" s="23">
        <f t="shared" si="10"/>
        <v>0.001940263181191784</v>
      </c>
      <c r="L28" s="42">
        <f t="shared" si="11"/>
        <v>0.012605278605200665</v>
      </c>
      <c r="M28" s="43">
        <f t="shared" si="12"/>
        <v>-0.8469438794224549</v>
      </c>
      <c r="N28" s="44">
        <f t="shared" si="13"/>
        <v>0.012018521894576306</v>
      </c>
    </row>
    <row r="29" spans="1:14" ht="13.5">
      <c r="A29" s="24" t="s">
        <v>20</v>
      </c>
      <c r="B29" s="25">
        <v>5980485.16</v>
      </c>
      <c r="C29" s="26">
        <v>894192.1</v>
      </c>
      <c r="D29" s="26">
        <v>13476560.44</v>
      </c>
      <c r="E29" s="22">
        <f t="shared" si="7"/>
        <v>20351237.7</v>
      </c>
      <c r="F29" s="23">
        <f t="shared" si="8"/>
        <v>0.08234199926694444</v>
      </c>
      <c r="G29" s="25">
        <v>5747433.01</v>
      </c>
      <c r="H29" s="26">
        <v>651408.04</v>
      </c>
      <c r="I29" s="26">
        <v>11558414.87</v>
      </c>
      <c r="J29" s="22">
        <f t="shared" si="9"/>
        <v>17957255.919999998</v>
      </c>
      <c r="K29" s="23">
        <f t="shared" si="10"/>
        <v>0.0793096396057636</v>
      </c>
      <c r="L29" s="42">
        <f t="shared" si="11"/>
        <v>0.07436287388323226</v>
      </c>
      <c r="M29" s="43">
        <f t="shared" si="12"/>
        <v>0.1659523032849919</v>
      </c>
      <c r="N29" s="44">
        <f t="shared" si="13"/>
        <v>0.13331556840673464</v>
      </c>
    </row>
    <row r="30" spans="1:14" ht="13.5">
      <c r="A30" s="24" t="s">
        <v>21</v>
      </c>
      <c r="B30" s="25">
        <v>597.76</v>
      </c>
      <c r="C30" s="26">
        <v>103212.28</v>
      </c>
      <c r="D30" s="26">
        <v>2204.62</v>
      </c>
      <c r="E30" s="22">
        <f t="shared" si="7"/>
        <v>106014.65999999999</v>
      </c>
      <c r="F30" s="23">
        <f t="shared" si="8"/>
        <v>0.0004289399585758542</v>
      </c>
      <c r="G30" s="25">
        <v>4130.8</v>
      </c>
      <c r="H30" s="26">
        <v>130435.36</v>
      </c>
      <c r="I30" s="26">
        <v>7106.92</v>
      </c>
      <c r="J30" s="22">
        <f t="shared" si="9"/>
        <v>141673.08000000002</v>
      </c>
      <c r="K30" s="23">
        <f t="shared" si="10"/>
        <v>0.0006257103516648281</v>
      </c>
      <c r="L30" s="42">
        <f t="shared" si="11"/>
        <v>-0.22855761062067914</v>
      </c>
      <c r="M30" s="43">
        <f t="shared" si="12"/>
        <v>-0.6897924839452252</v>
      </c>
      <c r="N30" s="44">
        <f t="shared" si="13"/>
        <v>-0.25169509973242643</v>
      </c>
    </row>
    <row r="31" spans="1:14" ht="13.5">
      <c r="A31" s="24" t="s">
        <v>22</v>
      </c>
      <c r="B31" s="25">
        <v>9000736.31</v>
      </c>
      <c r="C31" s="26">
        <v>9290374.22</v>
      </c>
      <c r="D31" s="26">
        <v>820120.39</v>
      </c>
      <c r="E31" s="22">
        <f t="shared" si="7"/>
        <v>19111230.92</v>
      </c>
      <c r="F31" s="23">
        <f t="shared" si="8"/>
        <v>0.0773248775137173</v>
      </c>
      <c r="G31" s="25">
        <v>7827826.61</v>
      </c>
      <c r="H31" s="26">
        <v>8904544.68</v>
      </c>
      <c r="I31" s="26">
        <v>775728.11</v>
      </c>
      <c r="J31" s="22">
        <f t="shared" si="9"/>
        <v>17508099.4</v>
      </c>
      <c r="K31" s="23">
        <f t="shared" si="10"/>
        <v>0.07732590434651922</v>
      </c>
      <c r="L31" s="42">
        <f t="shared" si="11"/>
        <v>0.09315710325717985</v>
      </c>
      <c r="M31" s="43">
        <f t="shared" si="12"/>
        <v>0.05722659708696143</v>
      </c>
      <c r="N31" s="44">
        <f t="shared" si="13"/>
        <v>0.09156513699025504</v>
      </c>
    </row>
    <row r="32" spans="1:14" ht="13.5">
      <c r="A32" s="24" t="s">
        <v>23</v>
      </c>
      <c r="B32" s="25">
        <v>7576740.74</v>
      </c>
      <c r="C32" s="26">
        <v>2701218.82</v>
      </c>
      <c r="D32" s="26">
        <v>16250.79</v>
      </c>
      <c r="E32" s="22">
        <f t="shared" si="7"/>
        <v>10294210.35</v>
      </c>
      <c r="F32" s="23">
        <f t="shared" si="8"/>
        <v>0.04165082603764545</v>
      </c>
      <c r="G32" s="25">
        <v>6796374.63</v>
      </c>
      <c r="H32" s="26">
        <v>2661230.4</v>
      </c>
      <c r="I32" s="26">
        <v>79317.89</v>
      </c>
      <c r="J32" s="22">
        <f t="shared" si="9"/>
        <v>9536922.92</v>
      </c>
      <c r="K32" s="23">
        <f t="shared" si="10"/>
        <v>0.0421205736056106</v>
      </c>
      <c r="L32" s="42">
        <f t="shared" si="11"/>
        <v>0.08674019769252306</v>
      </c>
      <c r="M32" s="43">
        <f t="shared" si="12"/>
        <v>-0.7951182261656229</v>
      </c>
      <c r="N32" s="44">
        <f t="shared" si="13"/>
        <v>0.07940584571695375</v>
      </c>
    </row>
    <row r="33" spans="1:14" ht="13.5">
      <c r="A33" s="24" t="s">
        <v>24</v>
      </c>
      <c r="B33" s="25">
        <v>80499473.88</v>
      </c>
      <c r="C33" s="26">
        <v>972076.51</v>
      </c>
      <c r="D33" s="26">
        <v>958226.52</v>
      </c>
      <c r="E33" s="22">
        <f t="shared" si="7"/>
        <v>82429776.91</v>
      </c>
      <c r="F33" s="23">
        <f t="shared" si="8"/>
        <v>0.333514488403701</v>
      </c>
      <c r="G33" s="25">
        <v>70053343.76</v>
      </c>
      <c r="H33" s="26">
        <v>638132.23</v>
      </c>
      <c r="I33" s="26">
        <v>905219.7</v>
      </c>
      <c r="J33" s="22">
        <f t="shared" si="9"/>
        <v>71596695.69000001</v>
      </c>
      <c r="K33" s="23">
        <f t="shared" si="10"/>
        <v>0.3162124634985672</v>
      </c>
      <c r="L33" s="42">
        <f t="shared" si="11"/>
        <v>0.15249468551943846</v>
      </c>
      <c r="M33" s="43">
        <f t="shared" si="12"/>
        <v>0.058556856418392256</v>
      </c>
      <c r="N33" s="44">
        <f t="shared" si="13"/>
        <v>0.1513069997937495</v>
      </c>
    </row>
    <row r="34" spans="1:14" ht="13.5">
      <c r="A34" s="24" t="s">
        <v>25</v>
      </c>
      <c r="B34" s="25">
        <v>18241.68</v>
      </c>
      <c r="C34" s="26">
        <v>2566666.98</v>
      </c>
      <c r="D34" s="26">
        <v>696538.6</v>
      </c>
      <c r="E34" s="22">
        <f t="shared" si="7"/>
        <v>3281447.2600000002</v>
      </c>
      <c r="F34" s="23">
        <f t="shared" si="8"/>
        <v>0.013276879365299577</v>
      </c>
      <c r="G34" s="25">
        <v>22751.38</v>
      </c>
      <c r="H34" s="26">
        <v>2175713.89</v>
      </c>
      <c r="I34" s="26">
        <v>786858.53</v>
      </c>
      <c r="J34" s="22">
        <f t="shared" si="9"/>
        <v>2985323.8</v>
      </c>
      <c r="K34" s="23">
        <f t="shared" si="10"/>
        <v>0.013184918438502084</v>
      </c>
      <c r="L34" s="42">
        <f t="shared" si="11"/>
        <v>0.17577871039099935</v>
      </c>
      <c r="M34" s="43">
        <f t="shared" si="12"/>
        <v>-0.11478547484259982</v>
      </c>
      <c r="N34" s="44">
        <f t="shared" si="13"/>
        <v>0.09919307915610376</v>
      </c>
    </row>
    <row r="35" spans="1:14" ht="13.5">
      <c r="A35" s="24" t="s">
        <v>26</v>
      </c>
      <c r="B35" s="25">
        <v>23633616.2</v>
      </c>
      <c r="C35" s="26">
        <v>45567.98</v>
      </c>
      <c r="D35" s="27">
        <v>15261278.07</v>
      </c>
      <c r="E35" s="22">
        <f t="shared" si="7"/>
        <v>38940462.25</v>
      </c>
      <c r="F35" s="23">
        <f t="shared" si="8"/>
        <v>0.15755481613995287</v>
      </c>
      <c r="G35" s="25">
        <v>23723866.09</v>
      </c>
      <c r="H35" s="26">
        <v>43605.91</v>
      </c>
      <c r="I35" s="27">
        <v>14672691.11</v>
      </c>
      <c r="J35" s="22">
        <f t="shared" si="9"/>
        <v>38440163.11</v>
      </c>
      <c r="K35" s="23">
        <f t="shared" si="10"/>
        <v>0.16977401760173105</v>
      </c>
      <c r="L35" s="42">
        <f t="shared" si="11"/>
        <v>-0.003714649164202277</v>
      </c>
      <c r="M35" s="43">
        <f t="shared" si="12"/>
        <v>0.04011445177898265</v>
      </c>
      <c r="N35" s="44">
        <f t="shared" si="13"/>
        <v>0.013015010851237685</v>
      </c>
    </row>
    <row r="36" spans="1:14" ht="14.25" thickBot="1">
      <c r="A36" s="28" t="s">
        <v>27</v>
      </c>
      <c r="B36" s="29">
        <v>18495.78</v>
      </c>
      <c r="C36" s="26">
        <v>780.52</v>
      </c>
      <c r="D36" s="30">
        <v>15.24</v>
      </c>
      <c r="E36" s="22">
        <f t="shared" si="7"/>
        <v>19291.54</v>
      </c>
      <c r="F36" s="23">
        <f t="shared" si="8"/>
        <v>7.805441595025099E-05</v>
      </c>
      <c r="G36" s="29">
        <v>8509.94</v>
      </c>
      <c r="H36" s="26">
        <v>344.61</v>
      </c>
      <c r="I36" s="30">
        <v>42.19</v>
      </c>
      <c r="J36" s="22">
        <f t="shared" si="9"/>
        <v>8896.740000000002</v>
      </c>
      <c r="K36" s="23">
        <f t="shared" si="10"/>
        <v>3.929315515742683E-05</v>
      </c>
      <c r="L36" s="42">
        <f t="shared" si="11"/>
        <v>1.1769937489765145</v>
      </c>
      <c r="M36" s="43">
        <f t="shared" si="12"/>
        <v>-0.6387769613652524</v>
      </c>
      <c r="N36" s="44">
        <f t="shared" si="13"/>
        <v>1.168383025692557</v>
      </c>
    </row>
    <row r="37" spans="1:14" ht="15" thickBot="1" thickTop="1">
      <c r="A37" s="31" t="s">
        <v>28</v>
      </c>
      <c r="B37" s="32">
        <f>SUM(B23:B36)</f>
        <v>163174181.67</v>
      </c>
      <c r="C37" s="32">
        <f>SUM(C23:C36)</f>
        <v>23303514.040000003</v>
      </c>
      <c r="D37" s="32">
        <f>SUM(D23:D36)</f>
        <v>60677314.870000005</v>
      </c>
      <c r="E37" s="32">
        <f>SUM(E23:E36)</f>
        <v>247155010.57999995</v>
      </c>
      <c r="F37" s="33">
        <f>IF(E$37=0,"0.00%",E37/E$37)</f>
        <v>1</v>
      </c>
      <c r="G37" s="34">
        <f>SUM(G23:G36)</f>
        <v>148170470.52</v>
      </c>
      <c r="H37" s="34">
        <f>SUM(H23:H36)</f>
        <v>22070697.330000002</v>
      </c>
      <c r="I37" s="32">
        <f>SUM(I23:I36)</f>
        <v>56178420.1</v>
      </c>
      <c r="J37" s="32">
        <f>SUM(J23:J36)</f>
        <v>226419587.95000005</v>
      </c>
      <c r="K37" s="33">
        <f>IF(J$37=0,"0.00%",J37/J$37)</f>
        <v>1</v>
      </c>
      <c r="L37" s="45">
        <f>IF(H37=0,"0.00%",(B37+C37)/(G37+H37)-1)</f>
        <v>0.09537368701738469</v>
      </c>
      <c r="M37" s="46">
        <f>IF(I37=0,"0.00%",D37/I37-1)</f>
        <v>0.08008225866786178</v>
      </c>
      <c r="N37" s="41">
        <f>IF(J37=0,"0.00%",E37/J37-1)</f>
        <v>0.09157963238842615</v>
      </c>
    </row>
    <row r="38" ht="13.5" thickTop="1"/>
  </sheetData>
  <sheetProtection/>
  <printOptions/>
  <pageMargins left="0.75" right="0.75" top="1" bottom="1" header="0.5" footer="0.5"/>
  <pageSetup fitToHeight="1" fitToWidth="1" horizontalDpi="600" verticalDpi="600" orientation="landscape" paperSize="5" scale="68" r:id="rId1"/>
  <headerFooter alignWithMargins="0">
    <oddHeader>&amp;C&amp;"Arial,Bold"&amp;14National Airport Sales Jan - Nov 12-13</oddHeader>
    <oddFooter>&amp;LStatistics and Reference Materials/National Airport (Nov 12-13)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Giles, Joanne</cp:lastModifiedBy>
  <cp:lastPrinted>2014-01-08T15:13:28Z</cp:lastPrinted>
  <dcterms:created xsi:type="dcterms:W3CDTF">2008-03-06T19:16:26Z</dcterms:created>
  <dcterms:modified xsi:type="dcterms:W3CDTF">2014-01-08T15:15:54Z</dcterms:modified>
  <cp:category/>
  <cp:version/>
  <cp:contentType/>
  <cp:contentStatus/>
</cp:coreProperties>
</file>