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<sst xmlns="http://schemas.openxmlformats.org/spreadsheetml/2006/main" count="90" uniqueCount="34">
  <si>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</si>
  <si>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</si>
  <si>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</si>
  <si>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</si>
  <si>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</si>
  <si>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</si>
  <si>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</si>
  <si>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</si>
  <si>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</si>
  <si>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</si>
  <si>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</si>
  <si>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</si>
  <si>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</si>
  <si>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</si>
  <si>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</si>
  <si>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</si>
  <si>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</si>
  <si>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</si>
  <si>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</si>
  <si>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</si>
  <si>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</si>
  <si>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</si>
  <si>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</si>
  <si>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</si>
  <si>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</si>
  <si>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</si>
  <si>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</si>
  <si>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</si>
  <si>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</si>
  <si>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</si>
  <si>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May 15</t>
  </si>
  <si>
    <t>Jan - May 15</t>
  </si>
  <si>
    <t>May 16</t>
  </si>
  <si>
    <t>Jan - May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</si>
</sst>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B19">
      <selection activeCell="D43" sqref="D43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4.28125" style="0" bestFit="1" customWidth="1"/>
    <col min="13" max="13" width="11.140625" style="0" bestFit="1" customWidth="1"/>
    <col min="14" max="14" width="14.00390625" style="0" customWidth="1"/>
  </cols>
  <sheetData>
    <row r="1" spans="1:14" ht="16.5" thickBot="1" thickTop="1">
      <c r="A1" s="1" t="s">
        <v>0</v>
      </c>
      <c r="B1" s="2"/>
      <c r="C1" s="4"/>
      <c r="D1" s="4" t="s">
        <v>32</v>
      </c>
      <c r="E1" s="5"/>
      <c r="F1" s="6"/>
      <c r="G1" s="5"/>
      <c r="H1" s="7"/>
      <c r="I1" s="4" t="s">
        <v>30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1063728.56</v>
      </c>
      <c r="C4" s="21">
        <v>360961.43</v>
      </c>
      <c r="D4" s="22">
        <v>11502.64</v>
      </c>
      <c r="E4" s="22">
        <f>SUM(B4:D4)</f>
        <v>1436192.63</v>
      </c>
      <c r="F4" s="40">
        <f>IF(E$18=0,"0.00%",E4/E$18)</f>
        <v>0.0478177088463659</v>
      </c>
      <c r="G4" s="20">
        <v>890470.61</v>
      </c>
      <c r="H4" s="21">
        <v>386445.17</v>
      </c>
      <c r="I4" s="22">
        <v>10612.83</v>
      </c>
      <c r="J4" s="22">
        <f>SUM(G4:I4)</f>
        <v>1287528.61</v>
      </c>
      <c r="K4" s="23">
        <f>IF(J$18=0,"0.00%",J4/J$18)</f>
        <v>0.04485341336662703</v>
      </c>
      <c r="L4" s="42">
        <f>IF((G4+H4)=0,"0.00%",(B4+C4)/(G4+H4)-1)</f>
        <v>0.11572745228350145</v>
      </c>
      <c r="M4" s="43">
        <f>IF(I4=0,"0.00%",D4/I4-1)</f>
        <v>0.0838428581254953</v>
      </c>
      <c r="N4" s="44">
        <f>IF(J4=0,"0.00%",E4/J4-1)</f>
        <v>0.1154646342188852</v>
      </c>
    </row>
    <row r="5" spans="1:14" ht="15">
      <c r="A5" s="24" t="s">
        <v>15</v>
      </c>
      <c r="B5" s="25">
        <v>2927581.87</v>
      </c>
      <c r="C5" s="26">
        <v>0</v>
      </c>
      <c r="D5" s="26">
        <v>3201813.65</v>
      </c>
      <c r="E5" s="22">
        <f aca="true" t="shared" si="0" ref="E5:E17">SUM(B5:D5)</f>
        <v>6129395.52</v>
      </c>
      <c r="F5" s="40">
        <f aca="true" t="shared" si="1" ref="F5:F17">IF(E$18=0,"0.00%",E5/E$18)</f>
        <v>0.2040768377843434</v>
      </c>
      <c r="G5" s="25">
        <v>2788972.86</v>
      </c>
      <c r="H5" s="26">
        <v>0</v>
      </c>
      <c r="I5" s="26">
        <v>2980576.54</v>
      </c>
      <c r="J5" s="22">
        <f>SUM(G5:I5)</f>
        <v>5769549.4</v>
      </c>
      <c r="K5" s="23">
        <f aca="true" t="shared" si="2" ref="K5:K17">IF(J$18=0,"0.00%",J5/J$18)</f>
        <v>0.20099280293070532</v>
      </c>
      <c r="L5" s="42">
        <f aca="true" t="shared" si="3" ref="L5:L17">IF((G5+H5)=0,"0.00%",(B5+C5)/(G5+H5)-1)</f>
        <v>0.049698945439003106</v>
      </c>
      <c r="M5" s="43">
        <f aca="true" t="shared" si="4" ref="M5:M17">IF(I5=0,"0.00%",D5/I5-1)</f>
        <v>0.07422628039607404</v>
      </c>
      <c r="N5" s="44">
        <f aca="true" t="shared" si="5" ref="N5:N17">IF(J5=0,"0.00%",E5/J5-1)</f>
        <v>0.062369882819618416</v>
      </c>
    </row>
    <row r="6" spans="1:14" ht="15">
      <c r="A6" s="24" t="s">
        <v>16</v>
      </c>
      <c r="B6" s="25">
        <v>0</v>
      </c>
      <c r="C6" s="26">
        <v>0</v>
      </c>
      <c r="D6" s="26">
        <v>17363.91</v>
      </c>
      <c r="E6" s="22">
        <f t="shared" si="0"/>
        <v>17363.91</v>
      </c>
      <c r="F6" s="40">
        <f t="shared" si="1"/>
        <v>0.0005781274569098029</v>
      </c>
      <c r="G6" s="25">
        <v>0</v>
      </c>
      <c r="H6" s="26">
        <v>0</v>
      </c>
      <c r="I6" s="26">
        <v>18427.42</v>
      </c>
      <c r="J6" s="22">
        <f>SUM(G6:I6)</f>
        <v>18427.42</v>
      </c>
      <c r="K6" s="23">
        <f t="shared" si="2"/>
        <v>0.0006419528701117175</v>
      </c>
      <c r="L6" s="42" t="str">
        <f t="shared" si="3"/>
        <v>0.00%</v>
      </c>
      <c r="M6" s="43">
        <f t="shared" si="4"/>
        <v>-0.05771345093344582</v>
      </c>
      <c r="N6" s="44">
        <f t="shared" si="5"/>
        <v>-0.05771345093344582</v>
      </c>
    </row>
    <row r="7" spans="1:14" ht="15">
      <c r="A7" s="24" t="s">
        <v>17</v>
      </c>
      <c r="B7" s="25">
        <v>1156526.06</v>
      </c>
      <c r="C7" s="26">
        <v>201505.56</v>
      </c>
      <c r="D7" s="26">
        <v>101624.99</v>
      </c>
      <c r="E7" s="22">
        <f t="shared" si="0"/>
        <v>1459656.61</v>
      </c>
      <c r="F7" s="40">
        <f t="shared" si="1"/>
        <v>0.0485989367545031</v>
      </c>
      <c r="G7" s="25">
        <v>1075565.12</v>
      </c>
      <c r="H7" s="26">
        <v>232259.45</v>
      </c>
      <c r="I7" s="26">
        <v>100185.74</v>
      </c>
      <c r="J7" s="22">
        <f>SUM(G7:I7)</f>
        <v>1408010.31</v>
      </c>
      <c r="K7" s="23">
        <f t="shared" si="2"/>
        <v>0.049050613686093286</v>
      </c>
      <c r="L7" s="42">
        <f t="shared" si="3"/>
        <v>0.038389743664167364</v>
      </c>
      <c r="M7" s="43">
        <f t="shared" si="4"/>
        <v>0.014365816931631192</v>
      </c>
      <c r="N7" s="44">
        <f t="shared" si="5"/>
        <v>0.03668034220573291</v>
      </c>
    </row>
    <row r="8" spans="1:14" ht="15">
      <c r="A8" s="24" t="s">
        <v>18</v>
      </c>
      <c r="B8" s="25">
        <v>2986.24</v>
      </c>
      <c r="C8" s="26">
        <v>77.7</v>
      </c>
      <c r="D8" s="26">
        <v>6191.25</v>
      </c>
      <c r="E8" s="22">
        <f t="shared" si="0"/>
        <v>9255.189999999999</v>
      </c>
      <c r="F8" s="40">
        <f t="shared" si="1"/>
        <v>0.00030814945815297576</v>
      </c>
      <c r="G8" s="25">
        <v>3179.99</v>
      </c>
      <c r="H8" s="26">
        <v>259</v>
      </c>
      <c r="I8" s="26">
        <v>9217.9</v>
      </c>
      <c r="J8" s="22">
        <f>SUM(G8:I8)</f>
        <v>12656.89</v>
      </c>
      <c r="K8" s="23">
        <f t="shared" si="2"/>
        <v>0.00044092590618699176</v>
      </c>
      <c r="L8" s="42">
        <f t="shared" si="3"/>
        <v>-0.10905818278040946</v>
      </c>
      <c r="M8" s="43">
        <f t="shared" si="4"/>
        <v>-0.32834485077946163</v>
      </c>
      <c r="N8" s="44">
        <f t="shared" si="5"/>
        <v>-0.26876270553034753</v>
      </c>
    </row>
    <row r="9" spans="1:14" ht="15">
      <c r="A9" s="24" t="s">
        <v>19</v>
      </c>
      <c r="B9" s="25">
        <v>13757.43</v>
      </c>
      <c r="C9" s="26">
        <v>1831.95</v>
      </c>
      <c r="D9" s="26">
        <v>270</v>
      </c>
      <c r="E9" s="22">
        <f t="shared" si="0"/>
        <v>15859.380000000001</v>
      </c>
      <c r="F9" s="40">
        <f t="shared" si="1"/>
        <v>0.0005280344707825708</v>
      </c>
      <c r="G9" s="25">
        <v>3620.89</v>
      </c>
      <c r="H9" s="26">
        <v>18652.02</v>
      </c>
      <c r="I9" s="26">
        <v>891</v>
      </c>
      <c r="J9" s="22">
        <f aca="true" t="shared" si="6" ref="J9:J17">SUM(G9:I9)</f>
        <v>23163.91</v>
      </c>
      <c r="K9" s="23">
        <f t="shared" si="2"/>
        <v>0.0008069571599013597</v>
      </c>
      <c r="L9" s="42">
        <f t="shared" si="3"/>
        <v>-0.30007439530802216</v>
      </c>
      <c r="M9" s="43">
        <f t="shared" si="4"/>
        <v>-0.696969696969697</v>
      </c>
      <c r="N9" s="44">
        <f t="shared" si="5"/>
        <v>-0.3153409765449787</v>
      </c>
    </row>
    <row r="10" spans="1:14" ht="15">
      <c r="A10" s="24" t="s">
        <v>20</v>
      </c>
      <c r="B10" s="25">
        <v>771700.22</v>
      </c>
      <c r="C10" s="26">
        <v>28061.4</v>
      </c>
      <c r="D10" s="26">
        <v>1684514.86</v>
      </c>
      <c r="E10" s="22">
        <f t="shared" si="0"/>
        <v>2484276.48</v>
      </c>
      <c r="F10" s="40">
        <f t="shared" si="1"/>
        <v>0.08271342362654706</v>
      </c>
      <c r="G10" s="25">
        <v>634834.34</v>
      </c>
      <c r="H10" s="26">
        <v>104165.08</v>
      </c>
      <c r="I10" s="26">
        <v>1491425.57</v>
      </c>
      <c r="J10" s="22">
        <f t="shared" si="6"/>
        <v>2230424.99</v>
      </c>
      <c r="K10" s="23">
        <f t="shared" si="2"/>
        <v>0.07770093284352335</v>
      </c>
      <c r="L10" s="42">
        <f t="shared" si="3"/>
        <v>0.08222225668323269</v>
      </c>
      <c r="M10" s="43">
        <f t="shared" si="4"/>
        <v>0.1294662595867926</v>
      </c>
      <c r="N10" s="44">
        <f t="shared" si="5"/>
        <v>0.11381305855974988</v>
      </c>
    </row>
    <row r="11" spans="1:14" ht="15">
      <c r="A11" s="24" t="s">
        <v>21</v>
      </c>
      <c r="B11" s="25">
        <v>0</v>
      </c>
      <c r="C11" s="26">
        <v>9882.69</v>
      </c>
      <c r="D11" s="26">
        <v>451.2</v>
      </c>
      <c r="E11" s="22">
        <f t="shared" si="0"/>
        <v>10333.890000000001</v>
      </c>
      <c r="F11" s="40">
        <f t="shared" si="1"/>
        <v>0.0003440645307241078</v>
      </c>
      <c r="G11" s="25">
        <v>0</v>
      </c>
      <c r="H11" s="26">
        <v>8562.01</v>
      </c>
      <c r="I11" s="26">
        <v>1770.1</v>
      </c>
      <c r="J11" s="22">
        <f t="shared" si="6"/>
        <v>10332.11</v>
      </c>
      <c r="K11" s="23">
        <f t="shared" si="2"/>
        <v>0.0003599379440426266</v>
      </c>
      <c r="L11" s="42">
        <f t="shared" si="3"/>
        <v>0.15424882708616328</v>
      </c>
      <c r="M11" s="43">
        <f t="shared" si="4"/>
        <v>-0.7450991469408508</v>
      </c>
      <c r="N11" s="44">
        <f t="shared" si="5"/>
        <v>0.00017227846006284686</v>
      </c>
    </row>
    <row r="12" spans="1:14" ht="15">
      <c r="A12" s="24" t="s">
        <v>22</v>
      </c>
      <c r="B12" s="25">
        <v>1529141.81</v>
      </c>
      <c r="C12" s="26">
        <v>1369598.92</v>
      </c>
      <c r="D12" s="26">
        <v>90313.87</v>
      </c>
      <c r="E12" s="22">
        <f t="shared" si="0"/>
        <v>2989054.6</v>
      </c>
      <c r="F12" s="40">
        <f t="shared" si="1"/>
        <v>0.09951989698533038</v>
      </c>
      <c r="G12" s="25">
        <v>1189512.7</v>
      </c>
      <c r="H12" s="26">
        <v>1505836.98</v>
      </c>
      <c r="I12" s="26">
        <v>65468.84</v>
      </c>
      <c r="J12" s="22">
        <f t="shared" si="6"/>
        <v>2760818.5199999996</v>
      </c>
      <c r="K12" s="23">
        <f t="shared" si="2"/>
        <v>0.09617816128202342</v>
      </c>
      <c r="L12" s="42">
        <f t="shared" si="3"/>
        <v>0.0754599863272658</v>
      </c>
      <c r="M12" s="43">
        <f t="shared" si="4"/>
        <v>0.37949396995578355</v>
      </c>
      <c r="N12" s="44">
        <f t="shared" si="5"/>
        <v>0.08266971492208053</v>
      </c>
    </row>
    <row r="13" spans="1:14" ht="15">
      <c r="A13" s="24" t="s">
        <v>23</v>
      </c>
      <c r="B13" s="25">
        <v>1462869.36</v>
      </c>
      <c r="C13" s="26">
        <v>137537.21</v>
      </c>
      <c r="D13" s="26">
        <v>1219.55</v>
      </c>
      <c r="E13" s="22">
        <f t="shared" si="0"/>
        <v>1601626.12</v>
      </c>
      <c r="F13" s="40">
        <f t="shared" si="1"/>
        <v>0.053325779486067065</v>
      </c>
      <c r="G13" s="25">
        <v>1031239.42</v>
      </c>
      <c r="H13" s="26">
        <v>288421.14</v>
      </c>
      <c r="I13" s="26">
        <v>2367.7</v>
      </c>
      <c r="J13" s="22">
        <f t="shared" si="6"/>
        <v>1322028.26</v>
      </c>
      <c r="K13" s="23">
        <f t="shared" si="2"/>
        <v>0.046055271756751615</v>
      </c>
      <c r="L13" s="42">
        <f t="shared" si="3"/>
        <v>0.21274107790263885</v>
      </c>
      <c r="M13" s="43">
        <f t="shared" si="4"/>
        <v>-0.48492207627655526</v>
      </c>
      <c r="N13" s="44">
        <f t="shared" si="5"/>
        <v>0.21149159095888015</v>
      </c>
    </row>
    <row r="14" spans="1:14" ht="15">
      <c r="A14" s="24" t="s">
        <v>24</v>
      </c>
      <c r="B14" s="25">
        <v>10351685.04</v>
      </c>
      <c r="C14" s="26">
        <v>23930.1</v>
      </c>
      <c r="D14" s="26">
        <v>210311.34</v>
      </c>
      <c r="E14" s="22">
        <f t="shared" si="0"/>
        <v>10585926.479999999</v>
      </c>
      <c r="F14" s="40">
        <f t="shared" si="1"/>
        <v>0.35245602833212913</v>
      </c>
      <c r="G14" s="25">
        <v>9995435.99</v>
      </c>
      <c r="H14" s="26">
        <v>227825.17</v>
      </c>
      <c r="I14" s="26">
        <v>177355.1</v>
      </c>
      <c r="J14" s="22">
        <f t="shared" si="6"/>
        <v>10400616.26</v>
      </c>
      <c r="K14" s="23">
        <f t="shared" si="2"/>
        <v>0.36232448487295543</v>
      </c>
      <c r="L14" s="42">
        <f t="shared" si="3"/>
        <v>0.01490267905862619</v>
      </c>
      <c r="M14" s="43">
        <f t="shared" si="4"/>
        <v>0.18582065020966398</v>
      </c>
      <c r="N14" s="44">
        <f t="shared" si="5"/>
        <v>0.01781723461067286</v>
      </c>
    </row>
    <row r="15" spans="1:14" ht="15">
      <c r="A15" s="24" t="s">
        <v>25</v>
      </c>
      <c r="B15" s="25">
        <v>10089.8</v>
      </c>
      <c r="C15" s="26">
        <v>333649.82</v>
      </c>
      <c r="D15" s="26">
        <v>69616.02</v>
      </c>
      <c r="E15" s="22">
        <f t="shared" si="0"/>
        <v>413355.64</v>
      </c>
      <c r="F15" s="40">
        <f t="shared" si="1"/>
        <v>0.013762582560755268</v>
      </c>
      <c r="G15" s="25">
        <v>2797.3</v>
      </c>
      <c r="H15" s="26">
        <v>342315.98</v>
      </c>
      <c r="I15" s="26">
        <v>70034.91</v>
      </c>
      <c r="J15" s="22">
        <f t="shared" si="6"/>
        <v>415148.18999999994</v>
      </c>
      <c r="K15" s="23">
        <f t="shared" si="2"/>
        <v>0.014462446294282356</v>
      </c>
      <c r="L15" s="42">
        <f t="shared" si="3"/>
        <v>-0.003980316260214556</v>
      </c>
      <c r="M15" s="43">
        <f t="shared" si="4"/>
        <v>-0.005981159967222038</v>
      </c>
      <c r="N15" s="44">
        <f t="shared" si="5"/>
        <v>-0.004317855751701405</v>
      </c>
    </row>
    <row r="16" spans="1:14" ht="15">
      <c r="A16" s="24" t="s">
        <v>26</v>
      </c>
      <c r="B16" s="25">
        <v>1358993.13</v>
      </c>
      <c r="C16" s="26">
        <v>22444</v>
      </c>
      <c r="D16" s="27">
        <v>1499351.42</v>
      </c>
      <c r="E16" s="22">
        <f t="shared" si="0"/>
        <v>2880788.55</v>
      </c>
      <c r="F16" s="40">
        <f t="shared" si="1"/>
        <v>0.09591520333302686</v>
      </c>
      <c r="G16" s="25">
        <v>1654204.23</v>
      </c>
      <c r="H16" s="26">
        <v>8728</v>
      </c>
      <c r="I16" s="27">
        <v>1381585.41</v>
      </c>
      <c r="J16" s="22">
        <f t="shared" si="6"/>
        <v>3044517.6399999997</v>
      </c>
      <c r="K16" s="23">
        <f t="shared" si="2"/>
        <v>0.10606133886912832</v>
      </c>
      <c r="L16" s="42">
        <f t="shared" si="3"/>
        <v>-0.16927635108738026</v>
      </c>
      <c r="M16" s="43">
        <f t="shared" si="4"/>
        <v>0.0852397608918003</v>
      </c>
      <c r="N16" s="44">
        <f t="shared" si="5"/>
        <v>-0.0537783351453992</v>
      </c>
    </row>
    <row r="17" spans="1:14" ht="15.75" thickBot="1">
      <c r="A17" s="28" t="s">
        <v>27</v>
      </c>
      <c r="B17" s="29">
        <v>1658.68</v>
      </c>
      <c r="C17" s="30">
        <v>0</v>
      </c>
      <c r="D17" s="30">
        <v>0.03</v>
      </c>
      <c r="E17" s="22">
        <f t="shared" si="0"/>
        <v>1658.71</v>
      </c>
      <c r="F17" s="40">
        <f t="shared" si="1"/>
        <v>5.522637436216031E-05</v>
      </c>
      <c r="G17" s="29">
        <v>2031.18</v>
      </c>
      <c r="H17" s="30">
        <v>0</v>
      </c>
      <c r="I17" s="30">
        <v>0.01</v>
      </c>
      <c r="J17" s="22">
        <f t="shared" si="6"/>
        <v>2031.19</v>
      </c>
      <c r="K17" s="23">
        <f t="shared" si="2"/>
        <v>7.076021766705374E-05</v>
      </c>
      <c r="L17" s="42">
        <f t="shared" si="3"/>
        <v>-0.18339093531838635</v>
      </c>
      <c r="M17" s="43">
        <f t="shared" si="4"/>
        <v>2</v>
      </c>
      <c r="N17" s="44">
        <f t="shared" si="5"/>
        <v>-0.18338018599934025</v>
      </c>
    </row>
    <row r="18" spans="1:14" ht="16.5" thickBot="1" thickTop="1">
      <c r="A18" s="31" t="s">
        <v>28</v>
      </c>
      <c r="B18" s="32">
        <f>SUM(B4:B17)</f>
        <v>20650718.199999996</v>
      </c>
      <c r="C18" s="32">
        <f>SUM(C4:C17)</f>
        <v>2489480.78</v>
      </c>
      <c r="D18" s="32">
        <f>SUM(D4:D17)</f>
        <v>6894544.73</v>
      </c>
      <c r="E18" s="32">
        <f>SUM(E4:E17)</f>
        <v>30034743.710000005</v>
      </c>
      <c r="F18" s="41">
        <f>IF(E$18=0,"0.00%",E18/E$18)</f>
        <v>1</v>
      </c>
      <c r="G18" s="34">
        <f>SUM(G4:G17)</f>
        <v>19271864.630000003</v>
      </c>
      <c r="H18" s="34">
        <f>SUM(H4:H17)</f>
        <v>3123470</v>
      </c>
      <c r="I18" s="32">
        <f>SUM(I4:I17)</f>
        <v>6309919.069999999</v>
      </c>
      <c r="J18" s="32">
        <f>SUM(J4:J17)</f>
        <v>28705253.700000003</v>
      </c>
      <c r="K18" s="33">
        <f>IF(J$18=0,"0.00%",J18/J$18)</f>
        <v>1</v>
      </c>
      <c r="L18" s="45">
        <f>IF(H18=0,"0.00%",(B18+C18)/(G18+H18)-1)</f>
        <v>0.033259799967543247</v>
      </c>
      <c r="M18" s="46">
        <f>IF(I18=0,"0.00%",D18/I18-1)</f>
        <v>0.09265184759334821</v>
      </c>
      <c r="N18" s="41">
        <f>IF(J18=0,"0.00%",E18/J18-1)</f>
        <v>0.04631521546176054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33</v>
      </c>
      <c r="E20" s="5"/>
      <c r="F20" s="6"/>
      <c r="G20" s="5"/>
      <c r="H20" s="7"/>
      <c r="I20" s="39" t="s">
        <v>31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5112277.11</v>
      </c>
      <c r="C23" s="21">
        <v>1869791.74</v>
      </c>
      <c r="D23" s="22">
        <v>59529.17</v>
      </c>
      <c r="E23" s="22">
        <f>SUM(B23:D23)</f>
        <v>7041598.0200000005</v>
      </c>
      <c r="F23" s="23">
        <f>IF(E$37=0,"0.00%",E23/E$37)</f>
        <v>0.04490366969540145</v>
      </c>
      <c r="G23" s="20">
        <v>4434975.07</v>
      </c>
      <c r="H23" s="21">
        <v>2158439.51</v>
      </c>
      <c r="I23" s="22">
        <v>43415.08</v>
      </c>
      <c r="J23" s="22">
        <f aca="true" t="shared" si="7" ref="J23:J36">SUM(G23:I23)</f>
        <v>6636829.66</v>
      </c>
      <c r="K23" s="23">
        <f>IF(J$37=0,"0.00%",J23/J$37)</f>
        <v>0.04519199456494174</v>
      </c>
      <c r="L23" s="42">
        <f>IF((G23+H23)=0,"0.00",(B23+C23)/(G23+H23)-1)</f>
        <v>0.05894582621558753</v>
      </c>
      <c r="M23" s="43">
        <f>IF(I23=0,"0.00%",D23/I23-1)</f>
        <v>0.3711634298497204</v>
      </c>
      <c r="N23" s="44">
        <f>IF(J23=0,"0.00%",E23/J23-1)</f>
        <v>0.060988209843553465</v>
      </c>
    </row>
    <row r="24" spans="1:14" ht="15">
      <c r="A24" s="24" t="s">
        <v>15</v>
      </c>
      <c r="B24" s="25">
        <v>17577878.65</v>
      </c>
      <c r="C24" s="26">
        <v>0</v>
      </c>
      <c r="D24" s="26">
        <v>15546871.11</v>
      </c>
      <c r="E24" s="22">
        <f aca="true" t="shared" si="8" ref="E24:E36">SUM(B24:D24)</f>
        <v>33124749.759999998</v>
      </c>
      <c r="F24" s="23">
        <f aca="true" t="shared" si="9" ref="F24:F36">IF(E$37=0,"0.00%",E24/E$37)</f>
        <v>0.21123370259722213</v>
      </c>
      <c r="G24" s="25">
        <v>15897837.85</v>
      </c>
      <c r="H24" s="26">
        <v>0</v>
      </c>
      <c r="I24" s="26">
        <v>13837324.82</v>
      </c>
      <c r="J24" s="22">
        <f t="shared" si="7"/>
        <v>29735162.67</v>
      </c>
      <c r="K24" s="23">
        <f aca="true" t="shared" si="10" ref="K24:K36">IF(J$37=0,"0.00%",J24/J$37)</f>
        <v>0.2024748831312176</v>
      </c>
      <c r="L24" s="42">
        <f aca="true" t="shared" si="11" ref="L24:L36">IF((G24+H24)=0,"0.00",(B24+C24)/(G24+H24)-1)</f>
        <v>0.10567731384931678</v>
      </c>
      <c r="M24" s="43">
        <f aca="true" t="shared" si="12" ref="M24:M36">IF(I24=0,"0.00%",D24/I24-1)</f>
        <v>0.1235460114030913</v>
      </c>
      <c r="N24" s="44">
        <f aca="true" t="shared" si="13" ref="N24:N36">IF(J24=0,"0.00%",E24/J24-1)</f>
        <v>0.11399255244094464</v>
      </c>
    </row>
    <row r="25" spans="1:14" ht="15">
      <c r="A25" s="24" t="s">
        <v>16</v>
      </c>
      <c r="B25" s="25">
        <v>376.5</v>
      </c>
      <c r="C25" s="26">
        <v>0</v>
      </c>
      <c r="D25" s="26">
        <v>112141.69</v>
      </c>
      <c r="E25" s="22">
        <f t="shared" si="8"/>
        <v>112518.19</v>
      </c>
      <c r="F25" s="23">
        <f t="shared" si="9"/>
        <v>0.0007175188961559641</v>
      </c>
      <c r="G25" s="25">
        <v>0</v>
      </c>
      <c r="H25" s="26">
        <v>0</v>
      </c>
      <c r="I25" s="26">
        <v>112026.41</v>
      </c>
      <c r="J25" s="22">
        <f t="shared" si="7"/>
        <v>112026.41</v>
      </c>
      <c r="K25" s="23">
        <f t="shared" si="10"/>
        <v>0.0007628185701921322</v>
      </c>
      <c r="L25" s="42" t="str">
        <f t="shared" si="11"/>
        <v>0.00</v>
      </c>
      <c r="M25" s="43">
        <f t="shared" si="12"/>
        <v>0.001029043062256374</v>
      </c>
      <c r="N25" s="44">
        <f t="shared" si="13"/>
        <v>0.004389857713016143</v>
      </c>
    </row>
    <row r="26" spans="1:14" ht="15">
      <c r="A26" s="24" t="s">
        <v>17</v>
      </c>
      <c r="B26" s="25">
        <v>6761398.12</v>
      </c>
      <c r="C26" s="26">
        <v>964395.52</v>
      </c>
      <c r="D26" s="26">
        <v>458291.88</v>
      </c>
      <c r="E26" s="22">
        <f t="shared" si="8"/>
        <v>8184085.5200000005</v>
      </c>
      <c r="F26" s="23">
        <f t="shared" si="9"/>
        <v>0.05218921499142858</v>
      </c>
      <c r="G26" s="25">
        <v>5903774.26</v>
      </c>
      <c r="H26" s="26">
        <v>1040102.18</v>
      </c>
      <c r="I26" s="26">
        <v>463368.13</v>
      </c>
      <c r="J26" s="22">
        <f t="shared" si="7"/>
        <v>7407244.569999999</v>
      </c>
      <c r="K26" s="23">
        <f t="shared" si="10"/>
        <v>0.05043796111962201</v>
      </c>
      <c r="L26" s="42">
        <f t="shared" si="11"/>
        <v>0.11260528708370865</v>
      </c>
      <c r="M26" s="43">
        <f t="shared" si="12"/>
        <v>-0.01095511251496728</v>
      </c>
      <c r="N26" s="44">
        <f t="shared" si="13"/>
        <v>0.10487583374069698</v>
      </c>
    </row>
    <row r="27" spans="1:14" ht="15">
      <c r="A27" s="24" t="s">
        <v>18</v>
      </c>
      <c r="B27" s="25">
        <v>16722.82</v>
      </c>
      <c r="C27" s="26">
        <v>768.95</v>
      </c>
      <c r="D27" s="26">
        <v>32600.83</v>
      </c>
      <c r="E27" s="22">
        <f t="shared" si="8"/>
        <v>50092.600000000006</v>
      </c>
      <c r="F27" s="23">
        <f t="shared" si="9"/>
        <v>0.00031943623566627093</v>
      </c>
      <c r="G27" s="25">
        <v>16407.72</v>
      </c>
      <c r="H27" s="26">
        <v>1124.6</v>
      </c>
      <c r="I27" s="26">
        <v>35741.42</v>
      </c>
      <c r="J27" s="22">
        <f t="shared" si="7"/>
        <v>53273.74</v>
      </c>
      <c r="K27" s="23">
        <f t="shared" si="10"/>
        <v>0.00036275551609292304</v>
      </c>
      <c r="L27" s="42">
        <f t="shared" si="11"/>
        <v>-0.0023128713142356316</v>
      </c>
      <c r="M27" s="43">
        <f t="shared" si="12"/>
        <v>-0.08786976007108827</v>
      </c>
      <c r="N27" s="44">
        <f t="shared" si="13"/>
        <v>-0.059713096921672704</v>
      </c>
    </row>
    <row r="28" spans="1:14" ht="15">
      <c r="A28" s="24" t="s">
        <v>19</v>
      </c>
      <c r="B28" s="25">
        <v>51971.36</v>
      </c>
      <c r="C28" s="26">
        <v>33147.51</v>
      </c>
      <c r="D28" s="26">
        <v>1527</v>
      </c>
      <c r="E28" s="22">
        <f t="shared" si="8"/>
        <v>86645.87</v>
      </c>
      <c r="F28" s="23">
        <f t="shared" si="9"/>
        <v>0.0005525333192692947</v>
      </c>
      <c r="G28" s="25">
        <v>20655.95</v>
      </c>
      <c r="H28" s="26">
        <v>73264.01</v>
      </c>
      <c r="I28" s="26">
        <v>2448</v>
      </c>
      <c r="J28" s="22">
        <f t="shared" si="7"/>
        <v>96367.95999999999</v>
      </c>
      <c r="K28" s="23">
        <f t="shared" si="10"/>
        <v>0.0006561958868407243</v>
      </c>
      <c r="L28" s="42">
        <f t="shared" si="11"/>
        <v>-0.093708408734416</v>
      </c>
      <c r="M28" s="43">
        <f t="shared" si="12"/>
        <v>-0.3762254901960784</v>
      </c>
      <c r="N28" s="44">
        <f t="shared" si="13"/>
        <v>-0.10088508670309093</v>
      </c>
    </row>
    <row r="29" spans="1:14" ht="15">
      <c r="A29" s="24" t="s">
        <v>20</v>
      </c>
      <c r="B29" s="25">
        <v>3169148.97</v>
      </c>
      <c r="C29" s="26">
        <v>247265.8</v>
      </c>
      <c r="D29" s="26">
        <v>6591219.85</v>
      </c>
      <c r="E29" s="22">
        <f t="shared" si="8"/>
        <v>10007634.62</v>
      </c>
      <c r="F29" s="23">
        <f t="shared" si="9"/>
        <v>0.06381783199387236</v>
      </c>
      <c r="G29" s="25">
        <v>2762796.5</v>
      </c>
      <c r="H29" s="26">
        <v>463076.8</v>
      </c>
      <c r="I29" s="26">
        <v>7763686.87</v>
      </c>
      <c r="J29" s="22">
        <f t="shared" si="7"/>
        <v>10989560.17</v>
      </c>
      <c r="K29" s="23">
        <f t="shared" si="10"/>
        <v>0.07483093116988936</v>
      </c>
      <c r="L29" s="42">
        <f t="shared" si="11"/>
        <v>0.05906663166219217</v>
      </c>
      <c r="M29" s="43">
        <f t="shared" si="12"/>
        <v>-0.15101935969759173</v>
      </c>
      <c r="N29" s="44">
        <f t="shared" si="13"/>
        <v>-0.08935075970378903</v>
      </c>
    </row>
    <row r="30" spans="1:14" ht="15">
      <c r="A30" s="24" t="s">
        <v>21</v>
      </c>
      <c r="B30" s="25">
        <v>636.4</v>
      </c>
      <c r="C30" s="26">
        <v>43376.16</v>
      </c>
      <c r="D30" s="26">
        <v>6330.8</v>
      </c>
      <c r="E30" s="22">
        <f t="shared" si="8"/>
        <v>50343.36000000001</v>
      </c>
      <c r="F30" s="23">
        <f t="shared" si="9"/>
        <v>0.0003210353107882585</v>
      </c>
      <c r="G30" s="25">
        <v>133.98</v>
      </c>
      <c r="H30" s="26">
        <v>38976.84</v>
      </c>
      <c r="I30" s="26">
        <v>3921.7</v>
      </c>
      <c r="J30" s="22">
        <f t="shared" si="7"/>
        <v>43032.52</v>
      </c>
      <c r="K30" s="23">
        <f t="shared" si="10"/>
        <v>0.0002930202385148674</v>
      </c>
      <c r="L30" s="42">
        <f t="shared" si="11"/>
        <v>0.1253295123958027</v>
      </c>
      <c r="M30" s="43">
        <f t="shared" si="12"/>
        <v>0.6142999209526483</v>
      </c>
      <c r="N30" s="44">
        <f t="shared" si="13"/>
        <v>0.1698910498385875</v>
      </c>
    </row>
    <row r="31" spans="1:14" ht="15">
      <c r="A31" s="24" t="s">
        <v>22</v>
      </c>
      <c r="B31" s="25">
        <v>7984092.77</v>
      </c>
      <c r="C31" s="26">
        <v>6209642.76</v>
      </c>
      <c r="D31" s="26">
        <v>284815.99</v>
      </c>
      <c r="E31" s="22">
        <f t="shared" si="8"/>
        <v>14478551.52</v>
      </c>
      <c r="F31" s="23">
        <f t="shared" si="9"/>
        <v>0.09232848755003663</v>
      </c>
      <c r="G31" s="25">
        <v>5685986.58</v>
      </c>
      <c r="H31" s="26">
        <v>6760737.18</v>
      </c>
      <c r="I31" s="26">
        <v>275093.34</v>
      </c>
      <c r="J31" s="22">
        <f t="shared" si="7"/>
        <v>12721817.1</v>
      </c>
      <c r="K31" s="23">
        <f t="shared" si="10"/>
        <v>0.08662634400645185</v>
      </c>
      <c r="L31" s="42">
        <f t="shared" si="11"/>
        <v>0.14035916629035872</v>
      </c>
      <c r="M31" s="43">
        <f t="shared" si="12"/>
        <v>0.035343094820107</v>
      </c>
      <c r="N31" s="44">
        <f t="shared" si="13"/>
        <v>0.1380883254484142</v>
      </c>
    </row>
    <row r="32" spans="1:14" ht="15">
      <c r="A32" s="24" t="s">
        <v>23</v>
      </c>
      <c r="B32" s="25">
        <v>6900987.28</v>
      </c>
      <c r="C32" s="26">
        <v>775490.02</v>
      </c>
      <c r="D32" s="26">
        <v>10961.95</v>
      </c>
      <c r="E32" s="22">
        <f t="shared" si="8"/>
        <v>7687439.250000001</v>
      </c>
      <c r="F32" s="23">
        <f t="shared" si="9"/>
        <v>0.04902214410777522</v>
      </c>
      <c r="G32" s="25">
        <v>5195209.64</v>
      </c>
      <c r="H32" s="26">
        <v>1178229.08</v>
      </c>
      <c r="I32" s="26">
        <v>11175.4</v>
      </c>
      <c r="J32" s="22">
        <f t="shared" si="7"/>
        <v>6384614.12</v>
      </c>
      <c r="K32" s="23">
        <f t="shared" si="10"/>
        <v>0.04347458973510709</v>
      </c>
      <c r="L32" s="42">
        <f t="shared" si="11"/>
        <v>0.2044482793740583</v>
      </c>
      <c r="M32" s="43">
        <f t="shared" si="12"/>
        <v>-0.019099987472484092</v>
      </c>
      <c r="N32" s="44">
        <f t="shared" si="13"/>
        <v>0.20405698849032405</v>
      </c>
    </row>
    <row r="33" spans="1:14" ht="15">
      <c r="A33" s="24" t="s">
        <v>24</v>
      </c>
      <c r="B33" s="25">
        <v>52515886.86</v>
      </c>
      <c r="C33" s="26">
        <v>397789.91</v>
      </c>
      <c r="D33" s="26">
        <v>1243298.36</v>
      </c>
      <c r="E33" s="22">
        <f t="shared" si="8"/>
        <v>54156975.129999995</v>
      </c>
      <c r="F33" s="23">
        <f t="shared" si="9"/>
        <v>0.345354409046427</v>
      </c>
      <c r="G33" s="25">
        <v>47732426.03</v>
      </c>
      <c r="H33" s="26">
        <v>1116644.92</v>
      </c>
      <c r="I33" s="26">
        <v>918263.26</v>
      </c>
      <c r="J33" s="22">
        <f t="shared" si="7"/>
        <v>49767334.21</v>
      </c>
      <c r="K33" s="23">
        <f t="shared" si="10"/>
        <v>0.33887943677161647</v>
      </c>
      <c r="L33" s="42">
        <f t="shared" si="11"/>
        <v>0.08320743344659243</v>
      </c>
      <c r="M33" s="43">
        <f t="shared" si="12"/>
        <v>0.35396722721978446</v>
      </c>
      <c r="N33" s="44">
        <f t="shared" si="13"/>
        <v>0.0882032560047783</v>
      </c>
    </row>
    <row r="34" spans="1:14" ht="15">
      <c r="A34" s="24" t="s">
        <v>25</v>
      </c>
      <c r="B34" s="25">
        <v>76721.47</v>
      </c>
      <c r="C34" s="26">
        <v>1360899</v>
      </c>
      <c r="D34" s="26">
        <v>319660.78</v>
      </c>
      <c r="E34" s="22">
        <f t="shared" si="8"/>
        <v>1757281.25</v>
      </c>
      <c r="F34" s="23">
        <f t="shared" si="9"/>
        <v>0.011206032577804288</v>
      </c>
      <c r="G34" s="25">
        <v>14470.14</v>
      </c>
      <c r="H34" s="26">
        <v>1262293.91</v>
      </c>
      <c r="I34" s="26">
        <v>284282.47</v>
      </c>
      <c r="J34" s="22">
        <f t="shared" si="7"/>
        <v>1561046.5199999998</v>
      </c>
      <c r="K34" s="23">
        <f t="shared" si="10"/>
        <v>0.010629594167927041</v>
      </c>
      <c r="L34" s="42">
        <f t="shared" si="11"/>
        <v>0.1259875855683752</v>
      </c>
      <c r="M34" s="43">
        <f t="shared" si="12"/>
        <v>0.12444773678799148</v>
      </c>
      <c r="N34" s="44">
        <f t="shared" si="13"/>
        <v>0.12570716342265076</v>
      </c>
    </row>
    <row r="35" spans="1:14" ht="15">
      <c r="A35" s="24" t="s">
        <v>26</v>
      </c>
      <c r="B35" s="25">
        <v>9642665.93</v>
      </c>
      <c r="C35" s="26">
        <v>142322</v>
      </c>
      <c r="D35" s="27">
        <v>10285303.05</v>
      </c>
      <c r="E35" s="22">
        <f t="shared" si="8"/>
        <v>20070290.98</v>
      </c>
      <c r="F35" s="23">
        <f t="shared" si="9"/>
        <v>0.1279865329285745</v>
      </c>
      <c r="G35" s="25">
        <v>11963073.52</v>
      </c>
      <c r="H35" s="26">
        <v>66749.99</v>
      </c>
      <c r="I35" s="27">
        <v>9312127.75</v>
      </c>
      <c r="J35" s="22">
        <f t="shared" si="7"/>
        <v>21341951.259999998</v>
      </c>
      <c r="K35" s="23">
        <f t="shared" si="10"/>
        <v>0.1453232032095233</v>
      </c>
      <c r="L35" s="42">
        <f t="shared" si="11"/>
        <v>-0.1866058615185785</v>
      </c>
      <c r="M35" s="43">
        <f t="shared" si="12"/>
        <v>0.10450622308097102</v>
      </c>
      <c r="N35" s="44">
        <f t="shared" si="13"/>
        <v>-0.059585005349693465</v>
      </c>
    </row>
    <row r="36" spans="1:14" ht="15.75" thickBot="1">
      <c r="A36" s="28" t="s">
        <v>27</v>
      </c>
      <c r="B36" s="29">
        <v>7440.95</v>
      </c>
      <c r="C36" s="26">
        <v>0</v>
      </c>
      <c r="D36" s="30">
        <v>0.07</v>
      </c>
      <c r="E36" s="22">
        <f t="shared" si="8"/>
        <v>7441.0199999999995</v>
      </c>
      <c r="F36" s="23">
        <f t="shared" si="9"/>
        <v>4.745074957813E-05</v>
      </c>
      <c r="G36" s="29">
        <v>8193.97</v>
      </c>
      <c r="H36" s="26">
        <v>70</v>
      </c>
      <c r="I36" s="30">
        <v>0.04</v>
      </c>
      <c r="J36" s="22">
        <f t="shared" si="7"/>
        <v>8264.01</v>
      </c>
      <c r="K36" s="23">
        <f t="shared" si="10"/>
        <v>5.627191206299909E-05</v>
      </c>
      <c r="L36" s="42">
        <f t="shared" si="11"/>
        <v>-0.09959135863271518</v>
      </c>
      <c r="M36" s="43">
        <f t="shared" si="12"/>
        <v>0.7500000000000002</v>
      </c>
      <c r="N36" s="44">
        <f t="shared" si="13"/>
        <v>-0.09958724638522953</v>
      </c>
    </row>
    <row r="37" spans="1:14" ht="16.5" thickBot="1" thickTop="1">
      <c r="A37" s="31" t="s">
        <v>28</v>
      </c>
      <c r="B37" s="32">
        <f>SUM(B23:B36)</f>
        <v>109818205.19000001</v>
      </c>
      <c r="C37" s="32">
        <f>SUM(C23:C36)</f>
        <v>12044889.37</v>
      </c>
      <c r="D37" s="32">
        <f>SUM(D23:D36)</f>
        <v>34952552.53</v>
      </c>
      <c r="E37" s="32">
        <f>SUM(E23:E36)</f>
        <v>156815647.08999997</v>
      </c>
      <c r="F37" s="33">
        <f>IF(E$37=0,"0.00%",E37/E$37)</f>
        <v>1</v>
      </c>
      <c r="G37" s="34">
        <f>SUM(G23:G36)</f>
        <v>99635941.21</v>
      </c>
      <c r="H37" s="34">
        <f>SUM(H23:H36)</f>
        <v>14159709.02</v>
      </c>
      <c r="I37" s="32">
        <f>SUM(I23:I36)</f>
        <v>33062874.689999998</v>
      </c>
      <c r="J37" s="32">
        <f>SUM(J23:J36)</f>
        <v>146858524.92</v>
      </c>
      <c r="K37" s="33">
        <f>IF(J$37=0,"0.00%",J37/J$37)</f>
        <v>1</v>
      </c>
      <c r="L37" s="45">
        <f>IF(H37=0,"0.00%",(B37+C37)/(G37+H37)-1)</f>
        <v>0.07089413623187157</v>
      </c>
      <c r="M37" s="46">
        <f>IF(I37=0,"0.00%",D37/I37-1)</f>
        <v>0.05715406956345337</v>
      </c>
      <c r="N37" s="41">
        <f>IF(J37=0,"0.00%",E37/J37-1)</f>
        <v>0.06780077748584268</v>
      </c>
    </row>
    <row r="38" ht="13.5" thickTop="1"/>
  </sheetData>
  <sheetProtection/>
  <printOptions/>
  <pageMargins left="0.75" right="0.75" top="1" bottom="1" header="0.5" footer="0.5"/>
  <pageSetup fitToHeight="1" fitToWidth="1" orientation="landscape" paperSize="5" scale="66" r:id="rId1"/>
  <headerFooter alignWithMargins="0">
    <oddHeader>&amp;C&amp;"Arial,Bold"&amp;14National Airport Sales Jan - May 15-16</oddHeader>
    <oddFooter>&amp;LStatistics and Reference Materials/National Airport (May 15-16)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2016-06-20T17:11:13Z</cp:lastPrinted>
  <dcterms:created xsi:type="dcterms:W3CDTF">2008-03-06T19:16:26Z</dcterms:created>
  <dcterms:modified xsi:type="dcterms:W3CDTF">2016-06-20T17:11:21Z</dcterms:modified>
  <cp:category/>
  <cp:version/>
  <cp:contentType/>
  <cp:contentStatus/>
</cp:coreProperties>
</file>