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<sst xmlns="http://schemas.openxmlformats.org/spreadsheetml/2006/main" count="90" uniqueCount="34">
  <si>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</si>
  <si>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</si>
  <si>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</si>
  <si>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</si>
  <si>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</si>
  <si>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</si>
  <si>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</si>
  <si>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</si>
  <si>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</si>
  <si>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</si>
  <si>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</si>
  <si>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</si>
  <si>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</si>
  <si>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</si>
  <si>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</si>
  <si>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</si>
  <si>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</si>
  <si>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</si>
  <si>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</si>
  <si>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</si>
  <si>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</si>
  <si>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</si>
  <si>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</si>
  <si>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</si>
  <si>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</si>
  <si>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</si>
  <si>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</si>
  <si>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</si>
  <si>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</si>
  <si>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</si>
  <si>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May 13</t>
  </si>
  <si>
    <t>Jan - May 13</t>
  </si>
  <si>
    <t>May 14</t>
  </si>
  <si>
    <t>Jan - May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</si>
</sst>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D8">
      <selection activeCell="H25" sqref="H25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4.28125" style="0" bestFit="1" customWidth="1"/>
    <col min="13" max="13" width="11.140625" style="0" bestFit="1" customWidth="1"/>
    <col min="14" max="14" width="14.00390625" style="0" customWidth="1"/>
  </cols>
  <sheetData>
    <row r="1" spans="1:14" ht="1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812149.6</v>
      </c>
      <c r="C4" s="21">
        <v>393082.33</v>
      </c>
      <c r="D4" s="22">
        <v>3351.21</v>
      </c>
      <c r="E4" s="22">
        <f>SUM(B4:D4)</f>
        <v>1208583.14</v>
      </c>
      <c r="F4" s="40">
        <f>IF(E$18=0,"0.00%",E4/E$18)</f>
        <v>0.04882622635326929</v>
      </c>
      <c r="G4" s="20">
        <v>326433.97</v>
      </c>
      <c r="H4" s="21">
        <v>354104.96</v>
      </c>
      <c r="I4" s="22">
        <v>3802.49</v>
      </c>
      <c r="J4" s="22">
        <f aca="true" t="shared" si="0" ref="J4:J17">SUM(G4:I4)</f>
        <v>684341.4199999999</v>
      </c>
      <c r="K4" s="23">
        <f>IF(J$18=0,"0.00%",J4/J$18)</f>
        <v>0.03327498456262773</v>
      </c>
      <c r="L4" s="42">
        <f>IF((G4+H4)=0,"0.00%",(B4+C4)/(G4+H4)-1)</f>
        <v>0.770996304355432</v>
      </c>
      <c r="M4" s="43">
        <f>IF(I4=0,"0.00%",D4/I4-1)</f>
        <v>-0.1186801280213754</v>
      </c>
      <c r="N4" s="44">
        <f>IF(J4=0,"0.00%",E4/J4-1)</f>
        <v>0.7660528862917577</v>
      </c>
    </row>
    <row r="5" spans="1:14" ht="13.5">
      <c r="A5" s="24" t="s">
        <v>15</v>
      </c>
      <c r="B5" s="25">
        <v>2400432.42</v>
      </c>
      <c r="C5" s="26">
        <v>0</v>
      </c>
      <c r="D5" s="26">
        <v>2636687.91</v>
      </c>
      <c r="E5" s="22">
        <f aca="true" t="shared" si="1" ref="E5:E17">SUM(B5:D5)</f>
        <v>5037120.33</v>
      </c>
      <c r="F5" s="40">
        <f aca="true" t="shared" si="2" ref="F5:F17">IF(E$18=0,"0.00%",E5/E$18)</f>
        <v>0.20349744197261807</v>
      </c>
      <c r="G5" s="25">
        <v>2028936.8</v>
      </c>
      <c r="H5" s="26">
        <v>0</v>
      </c>
      <c r="I5" s="26">
        <v>2507179.36</v>
      </c>
      <c r="J5" s="22">
        <f t="shared" si="0"/>
        <v>4536116.16</v>
      </c>
      <c r="K5" s="23">
        <f aca="true" t="shared" si="3" ref="K5:K17">IF(J$18=0,"0.00%",J5/J$18)</f>
        <v>0.22056124441260067</v>
      </c>
      <c r="L5" s="42">
        <f aca="true" t="shared" si="4" ref="L5:L17">IF((G5+H5)=0,"0.00%",(B5+C5)/(G5+H5)-1)</f>
        <v>0.1830986652713873</v>
      </c>
      <c r="M5" s="43">
        <f aca="true" t="shared" si="5" ref="M5:M17">IF(I5=0,"0.00%",D5/I5-1)</f>
        <v>0.051655079834416195</v>
      </c>
      <c r="N5" s="44">
        <f aca="true" t="shared" si="6" ref="N5:N17">IF(J5=0,"0.00%",E5/J5-1)</f>
        <v>0.11044782636254191</v>
      </c>
    </row>
    <row r="6" spans="1:14" ht="13.5">
      <c r="A6" s="24" t="s">
        <v>16</v>
      </c>
      <c r="B6" s="25">
        <v>0</v>
      </c>
      <c r="C6" s="26">
        <v>0</v>
      </c>
      <c r="D6" s="26">
        <v>9719.3</v>
      </c>
      <c r="E6" s="22">
        <f t="shared" si="1"/>
        <v>9719.3</v>
      </c>
      <c r="F6" s="40">
        <f t="shared" si="2"/>
        <v>0.00039265543766838434</v>
      </c>
      <c r="G6" s="25">
        <v>0</v>
      </c>
      <c r="H6" s="26">
        <v>0</v>
      </c>
      <c r="I6" s="26">
        <v>16699.04</v>
      </c>
      <c r="J6" s="22">
        <f t="shared" si="0"/>
        <v>16699.04</v>
      </c>
      <c r="K6" s="23">
        <f t="shared" si="3"/>
        <v>0.0008119635637584279</v>
      </c>
      <c r="L6" s="42" t="str">
        <f t="shared" si="4"/>
        <v>0.00%</v>
      </c>
      <c r="M6" s="43">
        <f t="shared" si="5"/>
        <v>-0.4179725301574223</v>
      </c>
      <c r="N6" s="44">
        <f t="shared" si="6"/>
        <v>-0.4179725301574223</v>
      </c>
    </row>
    <row r="7" spans="1:14" ht="13.5">
      <c r="A7" s="24" t="s">
        <v>17</v>
      </c>
      <c r="B7" s="25">
        <v>881544.67</v>
      </c>
      <c r="C7" s="26">
        <v>212348.37</v>
      </c>
      <c r="D7" s="26">
        <v>85064.34</v>
      </c>
      <c r="E7" s="22">
        <f t="shared" si="1"/>
        <v>1178957.3800000001</v>
      </c>
      <c r="F7" s="40">
        <f t="shared" si="2"/>
        <v>0.047629358702403646</v>
      </c>
      <c r="G7" s="25">
        <v>539354.59</v>
      </c>
      <c r="H7" s="26">
        <v>242825.4</v>
      </c>
      <c r="I7" s="26">
        <v>29851.21</v>
      </c>
      <c r="J7" s="22">
        <f t="shared" si="0"/>
        <v>812031.2</v>
      </c>
      <c r="K7" s="23">
        <f t="shared" si="3"/>
        <v>0.03948369169934515</v>
      </c>
      <c r="L7" s="42">
        <f t="shared" si="4"/>
        <v>0.39851831290135675</v>
      </c>
      <c r="M7" s="43">
        <f t="shared" si="5"/>
        <v>1.8496111212912307</v>
      </c>
      <c r="N7" s="44">
        <f t="shared" si="6"/>
        <v>0.4518621698279577</v>
      </c>
    </row>
    <row r="8" spans="1:14" ht="13.5">
      <c r="A8" s="24" t="s">
        <v>18</v>
      </c>
      <c r="B8" s="25">
        <v>1302.49</v>
      </c>
      <c r="C8" s="26">
        <v>500.65</v>
      </c>
      <c r="D8" s="26">
        <v>5536.78</v>
      </c>
      <c r="E8" s="22">
        <f>SUM(B8:D8)</f>
        <v>7339.92</v>
      </c>
      <c r="F8" s="40">
        <f t="shared" si="2"/>
        <v>0.00029652953402517957</v>
      </c>
      <c r="G8" s="25">
        <v>694.46</v>
      </c>
      <c r="H8" s="26">
        <v>984.55</v>
      </c>
      <c r="I8" s="26">
        <v>8438.18</v>
      </c>
      <c r="J8" s="22">
        <f t="shared" si="0"/>
        <v>10117.19</v>
      </c>
      <c r="K8" s="23">
        <f t="shared" si="3"/>
        <v>0.0004919318504309906</v>
      </c>
      <c r="L8" s="42">
        <f t="shared" si="4"/>
        <v>0.07393047093227545</v>
      </c>
      <c r="M8" s="43">
        <f t="shared" si="5"/>
        <v>-0.3438419185179743</v>
      </c>
      <c r="N8" s="44">
        <f t="shared" si="6"/>
        <v>-0.27451001710949385</v>
      </c>
    </row>
    <row r="9" spans="1:14" ht="13.5">
      <c r="A9" s="24" t="s">
        <v>19</v>
      </c>
      <c r="B9" s="25">
        <v>5432.26</v>
      </c>
      <c r="C9" s="26">
        <v>20108.23</v>
      </c>
      <c r="D9" s="26">
        <v>0</v>
      </c>
      <c r="E9" s="22">
        <f t="shared" si="1"/>
        <v>25540.489999999998</v>
      </c>
      <c r="F9" s="40">
        <f t="shared" si="2"/>
        <v>0.0010318245428389899</v>
      </c>
      <c r="G9" s="25">
        <v>5428.14</v>
      </c>
      <c r="H9" s="26">
        <v>31173.75</v>
      </c>
      <c r="I9" s="26">
        <v>45.9</v>
      </c>
      <c r="J9" s="22">
        <f t="shared" si="0"/>
        <v>36647.79</v>
      </c>
      <c r="K9" s="23">
        <f t="shared" si="3"/>
        <v>0.0017819389720768665</v>
      </c>
      <c r="L9" s="42">
        <f t="shared" si="4"/>
        <v>-0.30220843787028484</v>
      </c>
      <c r="M9" s="43">
        <f t="shared" si="5"/>
        <v>-1</v>
      </c>
      <c r="N9" s="44">
        <f t="shared" si="6"/>
        <v>-0.30308239596439523</v>
      </c>
    </row>
    <row r="10" spans="1:14" ht="13.5">
      <c r="A10" s="24" t="s">
        <v>20</v>
      </c>
      <c r="B10" s="25">
        <v>537487.82</v>
      </c>
      <c r="C10" s="26">
        <v>86047.16</v>
      </c>
      <c r="D10" s="26">
        <v>1114489.89</v>
      </c>
      <c r="E10" s="22">
        <f t="shared" si="1"/>
        <v>1738024.8699999999</v>
      </c>
      <c r="F10" s="40">
        <f t="shared" si="2"/>
        <v>0.07021543897280533</v>
      </c>
      <c r="G10" s="25">
        <v>533764.42</v>
      </c>
      <c r="H10" s="26">
        <v>75121.68</v>
      </c>
      <c r="I10" s="26">
        <v>1191222.08</v>
      </c>
      <c r="J10" s="22">
        <f t="shared" si="0"/>
        <v>1800108.1800000002</v>
      </c>
      <c r="K10" s="23">
        <f t="shared" si="3"/>
        <v>0.08752732210854622</v>
      </c>
      <c r="L10" s="42">
        <f t="shared" si="4"/>
        <v>0.02405848975695113</v>
      </c>
      <c r="M10" s="43">
        <f t="shared" si="5"/>
        <v>-0.06441468076212975</v>
      </c>
      <c r="N10" s="44">
        <f t="shared" si="6"/>
        <v>-0.034488655009611846</v>
      </c>
    </row>
    <row r="11" spans="1:14" ht="13.5">
      <c r="A11" s="24" t="s">
        <v>21</v>
      </c>
      <c r="B11" s="25">
        <v>0</v>
      </c>
      <c r="C11" s="26">
        <v>5011.03</v>
      </c>
      <c r="D11" s="26">
        <v>0</v>
      </c>
      <c r="E11" s="22">
        <f t="shared" si="1"/>
        <v>5011.03</v>
      </c>
      <c r="F11" s="40">
        <f t="shared" si="2"/>
        <v>0.00020244340413603902</v>
      </c>
      <c r="G11" s="25">
        <v>0</v>
      </c>
      <c r="H11" s="26">
        <v>8652.64</v>
      </c>
      <c r="I11" s="26">
        <v>158.28</v>
      </c>
      <c r="J11" s="22">
        <f t="shared" si="0"/>
        <v>8810.92</v>
      </c>
      <c r="K11" s="23">
        <f t="shared" si="3"/>
        <v>0.0004284166037802417</v>
      </c>
      <c r="L11" s="42">
        <f t="shared" si="4"/>
        <v>-0.42086692616357546</v>
      </c>
      <c r="M11" s="43">
        <f t="shared" si="5"/>
        <v>-1</v>
      </c>
      <c r="N11" s="44">
        <f t="shared" si="6"/>
        <v>-0.4312705143163257</v>
      </c>
    </row>
    <row r="12" spans="1:14" ht="13.5">
      <c r="A12" s="24" t="s">
        <v>22</v>
      </c>
      <c r="B12" s="25">
        <v>964998.4</v>
      </c>
      <c r="C12" s="26">
        <v>1246722.68</v>
      </c>
      <c r="D12" s="26">
        <v>82001.24</v>
      </c>
      <c r="E12" s="22">
        <f t="shared" si="1"/>
        <v>2293722.3200000003</v>
      </c>
      <c r="F12" s="40">
        <f t="shared" si="2"/>
        <v>0.09266537111204944</v>
      </c>
      <c r="G12" s="25">
        <v>720130.57</v>
      </c>
      <c r="H12" s="26">
        <v>670484.77</v>
      </c>
      <c r="I12" s="26">
        <v>82732.03</v>
      </c>
      <c r="J12" s="22">
        <f t="shared" si="0"/>
        <v>1473347.3699999999</v>
      </c>
      <c r="K12" s="23">
        <f t="shared" si="3"/>
        <v>0.07163911106263036</v>
      </c>
      <c r="L12" s="42">
        <f t="shared" si="4"/>
        <v>0.5904621618800785</v>
      </c>
      <c r="M12" s="43">
        <f t="shared" si="5"/>
        <v>-0.008833217316195352</v>
      </c>
      <c r="N12" s="44">
        <f t="shared" si="6"/>
        <v>0.5568102721084713</v>
      </c>
    </row>
    <row r="13" spans="1:14" ht="13.5">
      <c r="A13" s="24" t="s">
        <v>23</v>
      </c>
      <c r="B13" s="25">
        <v>956108.84</v>
      </c>
      <c r="C13" s="26">
        <v>193807.5</v>
      </c>
      <c r="D13" s="26">
        <v>1602.2</v>
      </c>
      <c r="E13" s="22">
        <f t="shared" si="1"/>
        <v>1151518.5399999998</v>
      </c>
      <c r="F13" s="40">
        <f t="shared" si="2"/>
        <v>0.04652084165597922</v>
      </c>
      <c r="G13" s="25">
        <v>678158.95</v>
      </c>
      <c r="H13" s="26">
        <v>256216.56</v>
      </c>
      <c r="I13" s="26">
        <v>989.32</v>
      </c>
      <c r="J13" s="22">
        <f t="shared" si="0"/>
        <v>935364.83</v>
      </c>
      <c r="K13" s="23">
        <f t="shared" si="3"/>
        <v>0.04548058815243847</v>
      </c>
      <c r="L13" s="42">
        <f t="shared" si="4"/>
        <v>0.23067902325479372</v>
      </c>
      <c r="M13" s="43">
        <f t="shared" si="5"/>
        <v>0.6194962196256013</v>
      </c>
      <c r="N13" s="44">
        <f t="shared" si="6"/>
        <v>0.2310902688098717</v>
      </c>
    </row>
    <row r="14" spans="1:14" ht="13.5">
      <c r="A14" s="24" t="s">
        <v>24</v>
      </c>
      <c r="B14" s="25">
        <v>8362399.85</v>
      </c>
      <c r="C14" s="26">
        <v>201883.65</v>
      </c>
      <c r="D14" s="26">
        <v>156753.89</v>
      </c>
      <c r="E14" s="22">
        <f t="shared" si="1"/>
        <v>8721037.39</v>
      </c>
      <c r="F14" s="40">
        <f t="shared" si="2"/>
        <v>0.35232606805971567</v>
      </c>
      <c r="G14" s="25">
        <v>6946734.48</v>
      </c>
      <c r="H14" s="26">
        <v>56302.68</v>
      </c>
      <c r="I14" s="26">
        <v>84926.7</v>
      </c>
      <c r="J14" s="22">
        <f t="shared" si="0"/>
        <v>7087963.86</v>
      </c>
      <c r="K14" s="23">
        <f t="shared" si="3"/>
        <v>0.3446406736888194</v>
      </c>
      <c r="L14" s="42">
        <f t="shared" si="4"/>
        <v>0.22293846288829333</v>
      </c>
      <c r="M14" s="43">
        <f t="shared" si="5"/>
        <v>0.8457551041074247</v>
      </c>
      <c r="N14" s="44">
        <f t="shared" si="6"/>
        <v>0.23040093914925808</v>
      </c>
    </row>
    <row r="15" spans="1:14" ht="13.5">
      <c r="A15" s="24" t="s">
        <v>25</v>
      </c>
      <c r="B15" s="25">
        <v>2467.88</v>
      </c>
      <c r="C15" s="26">
        <v>237098.47</v>
      </c>
      <c r="D15" s="26">
        <v>69607.93</v>
      </c>
      <c r="E15" s="22">
        <f t="shared" si="1"/>
        <v>309174.28</v>
      </c>
      <c r="F15" s="40">
        <f t="shared" si="2"/>
        <v>0.012490504689556616</v>
      </c>
      <c r="G15" s="25">
        <v>2197.36</v>
      </c>
      <c r="H15" s="26">
        <v>204304.54</v>
      </c>
      <c r="I15" s="26">
        <v>51054.22</v>
      </c>
      <c r="J15" s="22">
        <f t="shared" si="0"/>
        <v>257556.12</v>
      </c>
      <c r="K15" s="23">
        <f t="shared" si="3"/>
        <v>0.012523245950844678</v>
      </c>
      <c r="L15" s="42">
        <f t="shared" si="4"/>
        <v>0.16011692870622496</v>
      </c>
      <c r="M15" s="43">
        <f t="shared" si="5"/>
        <v>0.36341187858711765</v>
      </c>
      <c r="N15" s="44">
        <f t="shared" si="6"/>
        <v>0.20041519494858062</v>
      </c>
    </row>
    <row r="16" spans="1:14" ht="13.5">
      <c r="A16" s="24" t="s">
        <v>26</v>
      </c>
      <c r="B16" s="25">
        <v>1746629.87</v>
      </c>
      <c r="C16" s="26">
        <v>1464</v>
      </c>
      <c r="D16" s="27">
        <v>1316586.03</v>
      </c>
      <c r="E16" s="22">
        <f t="shared" si="1"/>
        <v>3064679.9000000004</v>
      </c>
      <c r="F16" s="40">
        <f t="shared" si="2"/>
        <v>0.12381171765950229</v>
      </c>
      <c r="G16" s="25">
        <v>1751907.79</v>
      </c>
      <c r="H16" s="26">
        <v>366</v>
      </c>
      <c r="I16" s="27">
        <v>1153172.55</v>
      </c>
      <c r="J16" s="22">
        <f t="shared" si="0"/>
        <v>2905446.34</v>
      </c>
      <c r="K16" s="23">
        <f t="shared" si="3"/>
        <v>0.14127258600106837</v>
      </c>
      <c r="L16" s="42">
        <f t="shared" si="4"/>
        <v>-0.002385426309435279</v>
      </c>
      <c r="M16" s="43">
        <f t="shared" si="5"/>
        <v>0.14170774356361493</v>
      </c>
      <c r="N16" s="44">
        <f t="shared" si="6"/>
        <v>0.05480519733157441</v>
      </c>
    </row>
    <row r="17" spans="1:14" ht="14.25" thickBot="1">
      <c r="A17" s="28" t="s">
        <v>27</v>
      </c>
      <c r="B17" s="29">
        <v>2316.28</v>
      </c>
      <c r="C17" s="30">
        <v>0</v>
      </c>
      <c r="D17" s="30">
        <v>0.03</v>
      </c>
      <c r="E17" s="22">
        <f t="shared" si="1"/>
        <v>2316.3100000000004</v>
      </c>
      <c r="F17" s="40">
        <f t="shared" si="2"/>
        <v>9.357790343189895E-05</v>
      </c>
      <c r="G17" s="29">
        <v>1590.6</v>
      </c>
      <c r="H17" s="30">
        <v>102</v>
      </c>
      <c r="I17" s="30">
        <v>0.03</v>
      </c>
      <c r="J17" s="22">
        <f t="shared" si="0"/>
        <v>1692.6299999999999</v>
      </c>
      <c r="K17" s="23">
        <f t="shared" si="3"/>
        <v>8.230137103237238E-05</v>
      </c>
      <c r="L17" s="42">
        <f t="shared" si="4"/>
        <v>0.36847453621647186</v>
      </c>
      <c r="M17" s="43">
        <f t="shared" si="5"/>
        <v>0</v>
      </c>
      <c r="N17" s="44">
        <f t="shared" si="6"/>
        <v>0.3684680054116969</v>
      </c>
    </row>
    <row r="18" spans="1:14" ht="15" thickBot="1" thickTop="1">
      <c r="A18" s="31" t="s">
        <v>28</v>
      </c>
      <c r="B18" s="32">
        <f>SUM(B4:B17)</f>
        <v>16673270.38</v>
      </c>
      <c r="C18" s="32">
        <f>SUM(C4:C17)</f>
        <v>2598074.0700000003</v>
      </c>
      <c r="D18" s="32">
        <f>SUM(D4:D17)</f>
        <v>5481400.750000001</v>
      </c>
      <c r="E18" s="32">
        <f>SUM(E4:E17)</f>
        <v>24752745.2</v>
      </c>
      <c r="F18" s="41">
        <f>IF(E$18=0,"0.00%",E18/E$18)</f>
        <v>1</v>
      </c>
      <c r="G18" s="34">
        <f>SUM(G4:G17)</f>
        <v>13535332.129999997</v>
      </c>
      <c r="H18" s="34">
        <f>SUM(H4:H17)</f>
        <v>1900639.53</v>
      </c>
      <c r="I18" s="32">
        <f>SUM(I4:I17)</f>
        <v>5130271.390000001</v>
      </c>
      <c r="J18" s="32">
        <f>SUM(J4:J17)</f>
        <v>20566243.05</v>
      </c>
      <c r="K18" s="33">
        <f>IF(J$18=0,"0.00%",J18/J$18)</f>
        <v>1</v>
      </c>
      <c r="L18" s="45">
        <f>IF(H18=0,"0.00%",(B18+C18)/(G18+H18)-1)</f>
        <v>0.24846979992447116</v>
      </c>
      <c r="M18" s="46">
        <f>IF(I18=0,"0.00%",D18/I18-1)</f>
        <v>0.06844264821631585</v>
      </c>
      <c r="N18" s="41">
        <f>IF(J18=0,"0.00%",E18/J18-1)</f>
        <v>0.2035618338177716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3734822.88</v>
      </c>
      <c r="C23" s="21">
        <v>1939828.77</v>
      </c>
      <c r="D23" s="22">
        <v>13341.01</v>
      </c>
      <c r="E23" s="22">
        <f>SUM(B23:D23)</f>
        <v>5687992.66</v>
      </c>
      <c r="F23" s="23">
        <f>IF(E$37=0,"0.00%",E23/E$37)</f>
        <v>0.04634812259598861</v>
      </c>
      <c r="G23" s="20">
        <v>1568652.55</v>
      </c>
      <c r="H23" s="21">
        <v>1861666.92</v>
      </c>
      <c r="I23" s="22">
        <v>25211.76</v>
      </c>
      <c r="J23" s="22">
        <f aca="true" t="shared" si="7" ref="J23:J36">SUM(G23:I23)</f>
        <v>3455531.2299999995</v>
      </c>
      <c r="K23" s="23">
        <f>IF(J$37=0,"0.00%",J23/J$37)</f>
        <v>0.032418208352253855</v>
      </c>
      <c r="L23" s="42">
        <f>IF((G23+H23)=0,"0.00",(B23+C23)/(G23+H23)-1)</f>
        <v>0.6542633126820694</v>
      </c>
      <c r="M23" s="43">
        <f>IF(I23=0,"0.00%",D23/I23-1)</f>
        <v>-0.4708417817716811</v>
      </c>
      <c r="N23" s="44">
        <f>IF(J23=0,"0.00%",E23/J23-1)</f>
        <v>0.6460544794439611</v>
      </c>
    </row>
    <row r="24" spans="1:14" ht="13.5">
      <c r="A24" s="24" t="s">
        <v>15</v>
      </c>
      <c r="B24" s="25">
        <v>13593902.29</v>
      </c>
      <c r="C24" s="26">
        <v>0</v>
      </c>
      <c r="D24" s="26">
        <v>12158245.9</v>
      </c>
      <c r="E24" s="22">
        <f aca="true" t="shared" si="8" ref="E24:E36">SUM(B24:D24)</f>
        <v>25752148.189999998</v>
      </c>
      <c r="F24" s="23">
        <f aca="true" t="shared" si="9" ref="F24:F36">IF(E$37=0,"0.00%",E24/E$37)</f>
        <v>0.209839181019651</v>
      </c>
      <c r="G24" s="25">
        <v>12325592.05</v>
      </c>
      <c r="H24" s="26">
        <v>0</v>
      </c>
      <c r="I24" s="26">
        <v>11578479.81</v>
      </c>
      <c r="J24" s="22">
        <f t="shared" si="7"/>
        <v>23904071.86</v>
      </c>
      <c r="K24" s="23">
        <f aca="true" t="shared" si="10" ref="K24:K36">IF(J$37=0,"0.00%",J24/J$37)</f>
        <v>0.2242570332737894</v>
      </c>
      <c r="L24" s="42">
        <f aca="true" t="shared" si="11" ref="L24:L36">IF((G24+H24)=0,"0.00",(B24+C24)/(G24+H24)-1)</f>
        <v>0.10290055316247448</v>
      </c>
      <c r="M24" s="43">
        <f aca="true" t="shared" si="12" ref="M24:M36">IF(I24=0,"0.00%",D24/I24-1)</f>
        <v>0.05007272971182908</v>
      </c>
      <c r="N24" s="44">
        <f aca="true" t="shared" si="13" ref="N24:N36">IF(J24=0,"0.00%",E24/J24-1)</f>
        <v>0.07731219772194908</v>
      </c>
    </row>
    <row r="25" spans="1:14" ht="13.5">
      <c r="A25" s="24" t="s">
        <v>16</v>
      </c>
      <c r="B25" s="25">
        <v>0</v>
      </c>
      <c r="C25" s="26">
        <v>0</v>
      </c>
      <c r="D25" s="26">
        <v>69405.83</v>
      </c>
      <c r="E25" s="22">
        <f t="shared" si="8"/>
        <v>69405.83</v>
      </c>
      <c r="F25" s="23">
        <f t="shared" si="9"/>
        <v>0.0005655474804561974</v>
      </c>
      <c r="G25" s="25">
        <v>13</v>
      </c>
      <c r="H25" s="26">
        <v>0</v>
      </c>
      <c r="I25" s="26">
        <v>99980.3</v>
      </c>
      <c r="J25" s="22">
        <f t="shared" si="7"/>
        <v>99993.3</v>
      </c>
      <c r="K25" s="23">
        <f t="shared" si="10"/>
        <v>0.0009380912564432028</v>
      </c>
      <c r="L25" s="42">
        <f t="shared" si="11"/>
        <v>-1</v>
      </c>
      <c r="M25" s="43">
        <f t="shared" si="12"/>
        <v>-0.3058049435738841</v>
      </c>
      <c r="N25" s="44">
        <f t="shared" si="13"/>
        <v>-0.3058951949780635</v>
      </c>
    </row>
    <row r="26" spans="1:14" ht="13.5">
      <c r="A26" s="24" t="s">
        <v>17</v>
      </c>
      <c r="B26" s="25">
        <v>4229999.09</v>
      </c>
      <c r="C26" s="26">
        <v>916891.38</v>
      </c>
      <c r="D26" s="26">
        <v>370682.42</v>
      </c>
      <c r="E26" s="22">
        <f t="shared" si="8"/>
        <v>5517572.89</v>
      </c>
      <c r="F26" s="23">
        <f t="shared" si="9"/>
        <v>0.044959471649181626</v>
      </c>
      <c r="G26" s="25">
        <v>2669087.54</v>
      </c>
      <c r="H26" s="26">
        <v>1166842.98</v>
      </c>
      <c r="I26" s="26">
        <v>121543.86</v>
      </c>
      <c r="J26" s="22">
        <f t="shared" si="7"/>
        <v>3957474.38</v>
      </c>
      <c r="K26" s="23">
        <f t="shared" si="10"/>
        <v>0.03712720865773992</v>
      </c>
      <c r="L26" s="42">
        <f t="shared" si="11"/>
        <v>0.3417580019150086</v>
      </c>
      <c r="M26" s="43">
        <f t="shared" si="12"/>
        <v>2.0497831811495866</v>
      </c>
      <c r="N26" s="44">
        <f t="shared" si="13"/>
        <v>0.394215694202422</v>
      </c>
    </row>
    <row r="27" spans="1:14" ht="13.5">
      <c r="A27" s="24" t="s">
        <v>18</v>
      </c>
      <c r="B27" s="25">
        <v>1987.49</v>
      </c>
      <c r="C27" s="26">
        <v>1223.35</v>
      </c>
      <c r="D27" s="26">
        <v>25995.02</v>
      </c>
      <c r="E27" s="22">
        <f t="shared" si="8"/>
        <v>29205.86</v>
      </c>
      <c r="F27" s="23">
        <f t="shared" si="9"/>
        <v>0.0002379814568539334</v>
      </c>
      <c r="G27" s="25">
        <v>3526.38</v>
      </c>
      <c r="H27" s="26">
        <v>3235</v>
      </c>
      <c r="I27" s="26">
        <v>35305.6</v>
      </c>
      <c r="J27" s="22">
        <f t="shared" si="7"/>
        <v>42066.979999999996</v>
      </c>
      <c r="K27" s="23">
        <f t="shared" si="10"/>
        <v>0.00039465310298761097</v>
      </c>
      <c r="L27" s="42">
        <f t="shared" si="11"/>
        <v>-0.5251206114728058</v>
      </c>
      <c r="M27" s="43">
        <f t="shared" si="12"/>
        <v>-0.26371397172120004</v>
      </c>
      <c r="N27" s="44">
        <f t="shared" si="13"/>
        <v>-0.30572957697462466</v>
      </c>
    </row>
    <row r="28" spans="1:14" ht="13.5">
      <c r="A28" s="24" t="s">
        <v>19</v>
      </c>
      <c r="B28" s="25">
        <v>28754.96</v>
      </c>
      <c r="C28" s="26">
        <v>127918.82</v>
      </c>
      <c r="D28" s="26">
        <v>0</v>
      </c>
      <c r="E28" s="22">
        <f t="shared" si="8"/>
        <v>156673.78</v>
      </c>
      <c r="F28" s="23">
        <f t="shared" si="9"/>
        <v>0.001276642920811531</v>
      </c>
      <c r="G28" s="25">
        <v>25103.77</v>
      </c>
      <c r="H28" s="26">
        <v>181875</v>
      </c>
      <c r="I28" s="26">
        <v>45.9</v>
      </c>
      <c r="J28" s="22">
        <f t="shared" si="7"/>
        <v>207024.66999999998</v>
      </c>
      <c r="K28" s="23">
        <f t="shared" si="10"/>
        <v>0.0019422104560509496</v>
      </c>
      <c r="L28" s="42">
        <f t="shared" si="11"/>
        <v>-0.2430442020696132</v>
      </c>
      <c r="M28" s="43">
        <f t="shared" si="12"/>
        <v>-1</v>
      </c>
      <c r="N28" s="44">
        <f t="shared" si="13"/>
        <v>-0.24321202878864623</v>
      </c>
    </row>
    <row r="29" spans="1:14" ht="13.5">
      <c r="A29" s="24" t="s">
        <v>20</v>
      </c>
      <c r="B29" s="25">
        <v>2271040.49</v>
      </c>
      <c r="C29" s="26">
        <v>353725.57</v>
      </c>
      <c r="D29" s="26">
        <v>4766880.57</v>
      </c>
      <c r="E29" s="22">
        <f t="shared" si="8"/>
        <v>7391646.630000001</v>
      </c>
      <c r="F29" s="23">
        <f t="shared" si="9"/>
        <v>0.060230201526572665</v>
      </c>
      <c r="G29" s="25">
        <v>2294237.65</v>
      </c>
      <c r="H29" s="26">
        <v>334346.78</v>
      </c>
      <c r="I29" s="26">
        <v>4792796.62</v>
      </c>
      <c r="J29" s="22">
        <f t="shared" si="7"/>
        <v>7421381.05</v>
      </c>
      <c r="K29" s="23">
        <f t="shared" si="10"/>
        <v>0.06962399154481626</v>
      </c>
      <c r="L29" s="42">
        <f t="shared" si="11"/>
        <v>-0.0014526335758595632</v>
      </c>
      <c r="M29" s="43">
        <f t="shared" si="12"/>
        <v>-0.005407291828711025</v>
      </c>
      <c r="N29" s="44">
        <f t="shared" si="13"/>
        <v>-0.004006588504170572</v>
      </c>
    </row>
    <row r="30" spans="1:14" ht="13.5">
      <c r="A30" s="24" t="s">
        <v>21</v>
      </c>
      <c r="B30" s="25">
        <v>0</v>
      </c>
      <c r="C30" s="26">
        <v>28597.83</v>
      </c>
      <c r="D30" s="26">
        <v>0</v>
      </c>
      <c r="E30" s="22">
        <f t="shared" si="8"/>
        <v>28597.83</v>
      </c>
      <c r="F30" s="23">
        <f t="shared" si="9"/>
        <v>0.00023302697630753292</v>
      </c>
      <c r="G30" s="25">
        <v>597.76</v>
      </c>
      <c r="H30" s="26">
        <v>38195.22</v>
      </c>
      <c r="I30" s="26">
        <v>1995.57</v>
      </c>
      <c r="J30" s="22">
        <f t="shared" si="7"/>
        <v>40788.55</v>
      </c>
      <c r="K30" s="23">
        <f t="shared" si="10"/>
        <v>0.00038265945936374136</v>
      </c>
      <c r="L30" s="42">
        <f t="shared" si="11"/>
        <v>-0.26280914742822026</v>
      </c>
      <c r="M30" s="43">
        <f t="shared" si="12"/>
        <v>-1</v>
      </c>
      <c r="N30" s="44">
        <f t="shared" si="13"/>
        <v>-0.2988760326120934</v>
      </c>
    </row>
    <row r="31" spans="1:14" ht="13.5">
      <c r="A31" s="24" t="s">
        <v>22</v>
      </c>
      <c r="B31" s="25">
        <v>4522612.18</v>
      </c>
      <c r="C31" s="26">
        <v>5396936.03</v>
      </c>
      <c r="D31" s="26">
        <v>281054.94</v>
      </c>
      <c r="E31" s="22">
        <f t="shared" si="8"/>
        <v>10200603.15</v>
      </c>
      <c r="F31" s="23">
        <f t="shared" si="9"/>
        <v>0.08311874392419269</v>
      </c>
      <c r="G31" s="25">
        <v>3712554.92</v>
      </c>
      <c r="H31" s="26">
        <v>3459928.05</v>
      </c>
      <c r="I31" s="26">
        <v>314942.31</v>
      </c>
      <c r="J31" s="22">
        <f t="shared" si="7"/>
        <v>7487425.279999999</v>
      </c>
      <c r="K31" s="23">
        <f t="shared" si="10"/>
        <v>0.07024358820480771</v>
      </c>
      <c r="L31" s="42">
        <f t="shared" si="11"/>
        <v>0.38300059428373956</v>
      </c>
      <c r="M31" s="43">
        <f t="shared" si="12"/>
        <v>-0.10759865830665938</v>
      </c>
      <c r="N31" s="44">
        <f t="shared" si="13"/>
        <v>0.3623646004518126</v>
      </c>
    </row>
    <row r="32" spans="1:14" ht="13.5">
      <c r="A32" s="24" t="s">
        <v>23</v>
      </c>
      <c r="B32" s="25">
        <v>4072172.09</v>
      </c>
      <c r="C32" s="26">
        <v>918275.5</v>
      </c>
      <c r="D32" s="26">
        <v>8954.55</v>
      </c>
      <c r="E32" s="22">
        <f t="shared" si="8"/>
        <v>4999402.14</v>
      </c>
      <c r="F32" s="23">
        <f t="shared" si="9"/>
        <v>0.04073720152996256</v>
      </c>
      <c r="G32" s="25">
        <v>2963042.62</v>
      </c>
      <c r="H32" s="26">
        <v>1155600.26</v>
      </c>
      <c r="I32" s="26">
        <v>8290.79</v>
      </c>
      <c r="J32" s="22">
        <f t="shared" si="7"/>
        <v>4126933.67</v>
      </c>
      <c r="K32" s="23">
        <f t="shared" si="10"/>
        <v>0.03871699795634365</v>
      </c>
      <c r="L32" s="42">
        <f t="shared" si="11"/>
        <v>0.21167280956391155</v>
      </c>
      <c r="M32" s="43">
        <f t="shared" si="12"/>
        <v>0.08005992191335176</v>
      </c>
      <c r="N32" s="44">
        <f t="shared" si="13"/>
        <v>0.2114084062804915</v>
      </c>
    </row>
    <row r="33" spans="1:14" ht="13.5">
      <c r="A33" s="24" t="s">
        <v>24</v>
      </c>
      <c r="B33" s="25">
        <v>39090660.94</v>
      </c>
      <c r="C33" s="26">
        <v>839487.53</v>
      </c>
      <c r="D33" s="26">
        <v>590418.95</v>
      </c>
      <c r="E33" s="22">
        <f t="shared" si="8"/>
        <v>40520567.42</v>
      </c>
      <c r="F33" s="23">
        <f t="shared" si="9"/>
        <v>0.3301783843091637</v>
      </c>
      <c r="G33" s="25">
        <v>33227897.86</v>
      </c>
      <c r="H33" s="26">
        <v>360060.06</v>
      </c>
      <c r="I33" s="26">
        <v>449458.79</v>
      </c>
      <c r="J33" s="22">
        <f t="shared" si="7"/>
        <v>34037416.71</v>
      </c>
      <c r="K33" s="23">
        <f t="shared" si="10"/>
        <v>0.3193234247451056</v>
      </c>
      <c r="L33" s="42">
        <f t="shared" si="11"/>
        <v>0.18882334451846883</v>
      </c>
      <c r="M33" s="43">
        <f t="shared" si="12"/>
        <v>0.31362198968230204</v>
      </c>
      <c r="N33" s="44">
        <f t="shared" si="13"/>
        <v>0.19047129120393236</v>
      </c>
    </row>
    <row r="34" spans="1:14" ht="13.5">
      <c r="A34" s="24" t="s">
        <v>25</v>
      </c>
      <c r="B34" s="25">
        <v>259365.39</v>
      </c>
      <c r="C34" s="26">
        <v>976441.5</v>
      </c>
      <c r="D34" s="26">
        <v>273168.08</v>
      </c>
      <c r="E34" s="22">
        <f t="shared" si="8"/>
        <v>1508974.9700000002</v>
      </c>
      <c r="F34" s="23">
        <f t="shared" si="9"/>
        <v>0.012295753719175554</v>
      </c>
      <c r="G34" s="25">
        <v>5933.88</v>
      </c>
      <c r="H34" s="26">
        <v>890717.94</v>
      </c>
      <c r="I34" s="26">
        <v>229074.19</v>
      </c>
      <c r="J34" s="22">
        <f t="shared" si="7"/>
        <v>1125726.01</v>
      </c>
      <c r="K34" s="23">
        <f t="shared" si="10"/>
        <v>0.010561044861322644</v>
      </c>
      <c r="L34" s="42">
        <f t="shared" si="11"/>
        <v>0.3782461178743832</v>
      </c>
      <c r="M34" s="43">
        <f t="shared" si="12"/>
        <v>0.19248737712441555</v>
      </c>
      <c r="N34" s="44">
        <f t="shared" si="13"/>
        <v>0.34044603801950024</v>
      </c>
    </row>
    <row r="35" spans="1:14" ht="13.5">
      <c r="A35" s="24" t="s">
        <v>26</v>
      </c>
      <c r="B35" s="25">
        <v>12068088.46</v>
      </c>
      <c r="C35" s="26">
        <v>43254</v>
      </c>
      <c r="D35" s="27">
        <v>8739258.56</v>
      </c>
      <c r="E35" s="22">
        <f t="shared" si="8"/>
        <v>20850601.020000003</v>
      </c>
      <c r="F35" s="23">
        <f t="shared" si="9"/>
        <v>0.16989934235868112</v>
      </c>
      <c r="G35" s="25">
        <v>12570793.29</v>
      </c>
      <c r="H35" s="26">
        <v>35583.98</v>
      </c>
      <c r="I35" s="27">
        <v>8073870.75</v>
      </c>
      <c r="J35" s="22">
        <f t="shared" si="7"/>
        <v>20680248.02</v>
      </c>
      <c r="K35" s="23">
        <f t="shared" si="10"/>
        <v>0.1940125973304097</v>
      </c>
      <c r="L35" s="42">
        <f t="shared" si="11"/>
        <v>-0.03926860186693415</v>
      </c>
      <c r="M35" s="43">
        <f t="shared" si="12"/>
        <v>0.08241249217421531</v>
      </c>
      <c r="N35" s="44">
        <f t="shared" si="13"/>
        <v>0.008237473739930667</v>
      </c>
    </row>
    <row r="36" spans="1:14" ht="14.25" thickBot="1">
      <c r="A36" s="28" t="s">
        <v>27</v>
      </c>
      <c r="B36" s="29">
        <v>9612.72</v>
      </c>
      <c r="C36" s="26">
        <v>254</v>
      </c>
      <c r="D36" s="30">
        <v>0.05</v>
      </c>
      <c r="E36" s="22">
        <f t="shared" si="8"/>
        <v>9866.769999999999</v>
      </c>
      <c r="F36" s="23">
        <f t="shared" si="9"/>
        <v>8.039853300134576E-05</v>
      </c>
      <c r="G36" s="29">
        <v>5949.38</v>
      </c>
      <c r="H36" s="26">
        <v>248.94</v>
      </c>
      <c r="I36" s="30">
        <v>15.03</v>
      </c>
      <c r="J36" s="22">
        <f t="shared" si="7"/>
        <v>6213.349999999999</v>
      </c>
      <c r="K36" s="23">
        <f t="shared" si="10"/>
        <v>5.829079856571764E-05</v>
      </c>
      <c r="L36" s="42">
        <f t="shared" si="11"/>
        <v>0.5918377883039274</v>
      </c>
      <c r="M36" s="43">
        <f t="shared" si="12"/>
        <v>-0.9966733200266135</v>
      </c>
      <c r="N36" s="44">
        <f t="shared" si="13"/>
        <v>0.5879952038755261</v>
      </c>
    </row>
    <row r="37" spans="1:14" ht="15" thickBot="1" thickTop="1">
      <c r="A37" s="31" t="s">
        <v>28</v>
      </c>
      <c r="B37" s="32">
        <f>SUM(B23:B36)</f>
        <v>83883018.97999999</v>
      </c>
      <c r="C37" s="32">
        <f>SUM(C23:C36)</f>
        <v>11542834.28</v>
      </c>
      <c r="D37" s="32">
        <f>SUM(D23:D36)</f>
        <v>27297405.88</v>
      </c>
      <c r="E37" s="32">
        <f>SUM(E23:E36)</f>
        <v>122723259.14</v>
      </c>
      <c r="F37" s="33">
        <f>IF(E$37=0,"0.00%",E37/E$37)</f>
        <v>1</v>
      </c>
      <c r="G37" s="34">
        <f>SUM(G23:G36)</f>
        <v>71372982.65</v>
      </c>
      <c r="H37" s="34">
        <f>SUM(H23:H36)</f>
        <v>9488301.129999999</v>
      </c>
      <c r="I37" s="32">
        <f>SUM(I23:I36)</f>
        <v>25731011.28</v>
      </c>
      <c r="J37" s="32">
        <f>SUM(J23:J36)</f>
        <v>106592295.06</v>
      </c>
      <c r="K37" s="33">
        <f>IF(J$37=0,"0.00%",J37/J$37)</f>
        <v>1</v>
      </c>
      <c r="L37" s="45">
        <f>IF(H37=0,"0.00%",(B37+C37)/(G37+H37)-1)</f>
        <v>0.18011796003172464</v>
      </c>
      <c r="M37" s="46">
        <f>IF(I37=0,"0.00%",D37/I37-1)</f>
        <v>0.0608757496141441</v>
      </c>
      <c r="N37" s="41">
        <f>IF(J37=0,"0.00%",E37/J37-1)</f>
        <v>0.15133330294577108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>&amp;C&amp;"Arial,Bold"&amp;14National Airport Sales Jan - May 13-14</oddHeader>
    <oddFooter>&amp;LStatistics and Reference Materials/National Airport (May 12-13)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Giles, Joanne</cp:lastModifiedBy>
  <cp:lastPrinted>2011-07-06T19:13:10Z</cp:lastPrinted>
  <dcterms:created xsi:type="dcterms:W3CDTF">2008-03-06T19:16:26Z</dcterms:created>
  <dcterms:modified xsi:type="dcterms:W3CDTF">2014-07-11T15:08:55Z</dcterms:modified>
  <cp:category/>
  <cp:version/>
  <cp:contentType/>
  <cp:contentStatus/>
</cp:coreProperties>
</file>