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<sst xmlns="http://schemas.openxmlformats.org/spreadsheetml/2006/main" count="90" uniqueCount="34">
  <si>
    <t>National Gross Sales -Airport</t>
  </si>
  <si>
    <t>Variance</t>
  </si>
  <si>
    <t>Department (product lines)</t>
  </si>
  <si>
    <t>Imported (IDNP)</t>
  </si>
  <si>
    <t>Imported (IDP)</t>
  </si>
  <si>
    <t>Domestic</t>
  </si>
  <si>
    <t>Total</t>
  </si>
  <si>
    <t>Sales</t>
  </si>
  <si>
    <t>Imported</t>
  </si>
  <si>
    <t>Rayon (gamme de produits)</t>
  </si>
  <si>
    <t>Importees</t>
  </si>
  <si>
    <t>Nationales</t>
  </si>
  <si>
    <t>Mix %</t>
  </si>
  <si>
    <t>+/- %</t>
  </si>
  <si>
    <t>Accessories (purses, wallets, sunglasses, etc.)</t>
  </si>
  <si>
    <t>Alcohol (liquor, liqueur, wine, coolers)</t>
  </si>
  <si>
    <t>Beer (beer, malt-based coolers)</t>
  </si>
  <si>
    <t>Clothing (including hats, fur, leather)</t>
  </si>
  <si>
    <t>Crafts/arts</t>
  </si>
  <si>
    <t>Electronics, Cameras, Binoculars, etc.</t>
  </si>
  <si>
    <t>Food</t>
  </si>
  <si>
    <t>Glassware, Crystal, China, Figurines, Porcelain</t>
  </si>
  <si>
    <t>Jewellery, Watches, Clocks</t>
  </si>
  <si>
    <t>Office and Travel Supplies</t>
  </si>
  <si>
    <t xml:space="preserve">Perfume, Cosmetics, Skincare </t>
  </si>
  <si>
    <t>Souvenirs (no clothing)</t>
  </si>
  <si>
    <t>Tobacco, Cigars, Loose Tobacco</t>
  </si>
  <si>
    <t>Other</t>
  </si>
  <si>
    <t>TOTAL / TOTAUX</t>
  </si>
  <si>
    <t>National Gross Sales - Airport</t>
  </si>
  <si>
    <t>May 12</t>
  </si>
  <si>
    <t>Jan - May 12</t>
  </si>
  <si>
    <t>May 13</t>
  </si>
  <si>
    <t>Jan - May 13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</si>
</sst>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" fontId="1" fillId="0" borderId="10" xfId="0" applyNumberFormat="1" applyFont="1" applyBorder="1" applyAlignment="1">
      <alignment/>
    </xf>
    <xf numFmtId="17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 quotePrefix="1">
      <alignment horizontal="center"/>
    </xf>
    <xf numFmtId="0" fontId="3" fillId="0" borderId="20" xfId="0" applyFont="1" applyBorder="1" applyAlignment="1" quotePrefix="1">
      <alignment horizontal="center"/>
    </xf>
    <xf numFmtId="0" fontId="3" fillId="0" borderId="21" xfId="0" applyFont="1" applyBorder="1" applyAlignment="1" quotePrefix="1">
      <alignment horizontal="center"/>
    </xf>
    <xf numFmtId="0" fontId="3" fillId="0" borderId="22" xfId="0" applyFont="1" applyBorder="1" applyAlignment="1">
      <alignment/>
    </xf>
    <xf numFmtId="164" fontId="4" fillId="0" borderId="23" xfId="0" applyNumberFormat="1" applyFont="1" applyBorder="1" applyAlignment="1">
      <alignment/>
    </xf>
    <xf numFmtId="164" fontId="4" fillId="0" borderId="24" xfId="0" applyNumberFormat="1" applyFont="1" applyBorder="1" applyAlignment="1">
      <alignment/>
    </xf>
    <xf numFmtId="164" fontId="4" fillId="0" borderId="25" xfId="0" applyNumberFormat="1" applyFont="1" applyBorder="1" applyAlignment="1">
      <alignment/>
    </xf>
    <xf numFmtId="10" fontId="4" fillId="0" borderId="26" xfId="57" applyNumberFormat="1" applyFont="1" applyBorder="1" applyAlignment="1">
      <alignment/>
    </xf>
    <xf numFmtId="0" fontId="3" fillId="0" borderId="27" xfId="0" applyFont="1" applyBorder="1" applyAlignment="1">
      <alignment/>
    </xf>
    <xf numFmtId="164" fontId="4" fillId="0" borderId="28" xfId="0" applyNumberFormat="1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34" xfId="0" applyNumberFormat="1" applyFont="1" applyFill="1" applyBorder="1" applyAlignment="1">
      <alignment/>
    </xf>
    <xf numFmtId="10" fontId="3" fillId="33" borderId="35" xfId="57" applyNumberFormat="1" applyFont="1" applyFill="1" applyBorder="1" applyAlignment="1">
      <alignment/>
    </xf>
    <xf numFmtId="164" fontId="3" fillId="33" borderId="36" xfId="0" applyNumberFormat="1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17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0" fontId="4" fillId="0" borderId="26" xfId="57" applyNumberFormat="1" applyFont="1" applyBorder="1" applyAlignment="1">
      <alignment horizontal="right"/>
    </xf>
    <xf numFmtId="10" fontId="3" fillId="33" borderId="35" xfId="57" applyNumberFormat="1" applyFont="1" applyFill="1" applyBorder="1" applyAlignment="1">
      <alignment horizontal="right"/>
    </xf>
    <xf numFmtId="10" fontId="4" fillId="0" borderId="38" xfId="57" applyNumberFormat="1" applyFont="1" applyBorder="1" applyAlignment="1">
      <alignment horizontal="right"/>
    </xf>
    <xf numFmtId="10" fontId="4" fillId="0" borderId="25" xfId="57" applyNumberFormat="1" applyFont="1" applyBorder="1" applyAlignment="1">
      <alignment horizontal="right"/>
    </xf>
    <xf numFmtId="10" fontId="3" fillId="0" borderId="26" xfId="57" applyNumberFormat="1" applyFont="1" applyBorder="1" applyAlignment="1">
      <alignment horizontal="right"/>
    </xf>
    <xf numFmtId="10" fontId="3" fillId="33" borderId="36" xfId="57" applyNumberFormat="1" applyFont="1" applyFill="1" applyBorder="1" applyAlignment="1">
      <alignment horizontal="right"/>
    </xf>
    <xf numFmtId="10" fontId="3" fillId="33" borderId="34" xfId="57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"/>
  <sheetViews>
    <sheetView tabSelected="1" view="pageLayout" zoomScaleNormal="75" workbookViewId="0" topLeftCell="B13">
      <selection activeCell="K40" sqref="K40"/>
    </sheetView>
  </sheetViews>
  <sheetFormatPr defaultColWidth="9.140625" defaultRowHeight="12.75"/>
  <cols>
    <col min="1" max="1" width="51.28125" style="0" customWidth="1"/>
    <col min="2" max="2" width="18.00390625" style="0" bestFit="1" customWidth="1"/>
    <col min="3" max="3" width="16.57421875" style="0" bestFit="1" customWidth="1"/>
    <col min="4" max="5" width="17.140625" style="0" bestFit="1" customWidth="1"/>
    <col min="6" max="6" width="9.28125" style="0" bestFit="1" customWidth="1"/>
    <col min="7" max="7" width="18.00390625" style="0" bestFit="1" customWidth="1"/>
    <col min="8" max="9" width="15.7109375" style="0" bestFit="1" customWidth="1"/>
    <col min="10" max="10" width="17.140625" style="0" bestFit="1" customWidth="1"/>
    <col min="11" max="11" width="9.28125" style="0" bestFit="1" customWidth="1"/>
    <col min="12" max="12" width="14.28125" style="0" bestFit="1" customWidth="1"/>
    <col min="13" max="13" width="11.140625" style="0" bestFit="1" customWidth="1"/>
    <col min="14" max="14" width="14.00390625" style="0" customWidth="1"/>
  </cols>
  <sheetData>
    <row r="1" spans="1:14" ht="16.5" thickBot="1" thickTop="1">
      <c r="A1" s="1" t="s">
        <v>0</v>
      </c>
      <c r="B1" s="2"/>
      <c r="C1" s="4"/>
      <c r="D1" s="4" t="s">
        <v>32</v>
      </c>
      <c r="E1" s="5"/>
      <c r="F1" s="6"/>
      <c r="G1" s="5"/>
      <c r="H1" s="7"/>
      <c r="I1" s="4" t="s">
        <v>30</v>
      </c>
      <c r="J1" s="5"/>
      <c r="K1" s="6"/>
      <c r="L1" s="7"/>
      <c r="M1" s="3" t="s">
        <v>1</v>
      </c>
      <c r="N1" s="6"/>
    </row>
    <row r="2" spans="1:14" ht="15.75" thickTop="1">
      <c r="A2" s="8" t="s">
        <v>2</v>
      </c>
      <c r="B2" s="9" t="s">
        <v>3</v>
      </c>
      <c r="C2" s="9" t="s">
        <v>4</v>
      </c>
      <c r="D2" s="10" t="s">
        <v>5</v>
      </c>
      <c r="E2" s="10" t="s">
        <v>6</v>
      </c>
      <c r="F2" s="11" t="s">
        <v>7</v>
      </c>
      <c r="G2" s="9" t="s">
        <v>3</v>
      </c>
      <c r="H2" s="9" t="s">
        <v>4</v>
      </c>
      <c r="I2" s="10" t="s">
        <v>5</v>
      </c>
      <c r="J2" s="10" t="s">
        <v>6</v>
      </c>
      <c r="K2" s="11" t="s">
        <v>7</v>
      </c>
      <c r="L2" s="9" t="s">
        <v>8</v>
      </c>
      <c r="M2" s="10" t="s">
        <v>5</v>
      </c>
      <c r="N2" s="11" t="s">
        <v>6</v>
      </c>
    </row>
    <row r="3" spans="1:14" ht="15.75" thickBot="1">
      <c r="A3" s="12" t="s">
        <v>9</v>
      </c>
      <c r="B3" s="13" t="s">
        <v>10</v>
      </c>
      <c r="C3" s="13" t="s">
        <v>10</v>
      </c>
      <c r="D3" s="14" t="s">
        <v>11</v>
      </c>
      <c r="E3" s="14"/>
      <c r="F3" s="15" t="s">
        <v>12</v>
      </c>
      <c r="G3" s="13" t="s">
        <v>10</v>
      </c>
      <c r="H3" s="13" t="s">
        <v>10</v>
      </c>
      <c r="I3" s="14" t="s">
        <v>11</v>
      </c>
      <c r="J3" s="14"/>
      <c r="K3" s="15" t="s">
        <v>12</v>
      </c>
      <c r="L3" s="16" t="s">
        <v>13</v>
      </c>
      <c r="M3" s="17" t="s">
        <v>13</v>
      </c>
      <c r="N3" s="18" t="s">
        <v>13</v>
      </c>
    </row>
    <row r="4" spans="1:14" ht="15.75" thickTop="1">
      <c r="A4" s="19" t="s">
        <v>14</v>
      </c>
      <c r="B4" s="20">
        <v>326433.97</v>
      </c>
      <c r="C4" s="21">
        <v>354104.96</v>
      </c>
      <c r="D4" s="22">
        <v>3802.49</v>
      </c>
      <c r="E4" s="22">
        <f>SUM(B4:D4)</f>
        <v>684341.4199999999</v>
      </c>
      <c r="F4" s="40">
        <f>IF(E$18=0,"0.00%",E4/E$18)</f>
        <v>0.03327498456262773</v>
      </c>
      <c r="G4" s="20">
        <v>285901.72</v>
      </c>
      <c r="H4" s="21">
        <v>302440.16</v>
      </c>
      <c r="I4" s="22">
        <v>13604.03</v>
      </c>
      <c r="J4" s="22">
        <f aca="true" t="shared" si="0" ref="J4:J17">SUM(G4:I4)</f>
        <v>601945.9099999999</v>
      </c>
      <c r="K4" s="23">
        <f>IF(J$18=0,"0.00%",J4/J$18)</f>
        <v>0.031965056097456215</v>
      </c>
      <c r="L4" s="42">
        <f>IF((G4+H4)=0,"0.00%",(B4+C4)/(G4+H4)-1)</f>
        <v>0.15670659039264723</v>
      </c>
      <c r="M4" s="43">
        <f>IF(I4=0,"0.00%",D4/I4-1)</f>
        <v>-0.7204879730491627</v>
      </c>
      <c r="N4" s="44">
        <f>IF(J4=0,"0.00%",E4/J4-1)</f>
        <v>0.1368819168486417</v>
      </c>
    </row>
    <row r="5" spans="1:14" ht="15">
      <c r="A5" s="24" t="s">
        <v>15</v>
      </c>
      <c r="B5" s="25">
        <v>2028936.8</v>
      </c>
      <c r="C5" s="26">
        <v>0</v>
      </c>
      <c r="D5" s="26">
        <v>2507179.36</v>
      </c>
      <c r="E5" s="22">
        <f aca="true" t="shared" si="1" ref="E5:E17">SUM(B5:D5)</f>
        <v>4536116.16</v>
      </c>
      <c r="F5" s="40">
        <f aca="true" t="shared" si="2" ref="F5:F17">IF(E$18=0,"0.00%",E5/E$18)</f>
        <v>0.22056124441260067</v>
      </c>
      <c r="G5" s="25">
        <v>2042040.38</v>
      </c>
      <c r="H5" s="26">
        <v>0</v>
      </c>
      <c r="I5" s="26">
        <v>2333490.75</v>
      </c>
      <c r="J5" s="22">
        <f t="shared" si="0"/>
        <v>4375531.13</v>
      </c>
      <c r="K5" s="23">
        <f aca="true" t="shared" si="3" ref="K5:K17">IF(J$18=0,"0.00%",J5/J$18)</f>
        <v>0.23235326580525484</v>
      </c>
      <c r="L5" s="42">
        <f aca="true" t="shared" si="4" ref="L5:L17">IF((G5+H5)=0,"0.00%",(B5+C5)/(G5+H5)-1)</f>
        <v>-0.006416905428677122</v>
      </c>
      <c r="M5" s="43">
        <f aca="true" t="shared" si="5" ref="M5:M17">IF(I5=0,"0.00%",D5/I5-1)</f>
        <v>0.0744329541482005</v>
      </c>
      <c r="N5" s="44">
        <f aca="true" t="shared" si="6" ref="N5:N17">IF(J5=0,"0.00%",E5/J5-1)</f>
        <v>0.03670069420806521</v>
      </c>
    </row>
    <row r="6" spans="1:14" ht="15">
      <c r="A6" s="24" t="s">
        <v>16</v>
      </c>
      <c r="B6" s="25">
        <v>0</v>
      </c>
      <c r="C6" s="26">
        <v>0</v>
      </c>
      <c r="D6" s="26">
        <v>16699.04</v>
      </c>
      <c r="E6" s="22">
        <f t="shared" si="1"/>
        <v>16699.04</v>
      </c>
      <c r="F6" s="40">
        <f t="shared" si="2"/>
        <v>0.0008119635637584279</v>
      </c>
      <c r="G6" s="25">
        <v>90.93</v>
      </c>
      <c r="H6" s="26">
        <v>0</v>
      </c>
      <c r="I6" s="26">
        <v>16350.15</v>
      </c>
      <c r="J6" s="22">
        <f t="shared" si="0"/>
        <v>16441.079999999998</v>
      </c>
      <c r="K6" s="23">
        <f t="shared" si="3"/>
        <v>0.0008730685527920033</v>
      </c>
      <c r="L6" s="42">
        <f t="shared" si="4"/>
        <v>-1</v>
      </c>
      <c r="M6" s="43">
        <f t="shared" si="5"/>
        <v>0.021338642153130083</v>
      </c>
      <c r="N6" s="44">
        <f t="shared" si="6"/>
        <v>0.015689966839161684</v>
      </c>
    </row>
    <row r="7" spans="1:14" ht="15">
      <c r="A7" s="24" t="s">
        <v>17</v>
      </c>
      <c r="B7" s="25">
        <v>539354.59</v>
      </c>
      <c r="C7" s="26">
        <v>242825.4</v>
      </c>
      <c r="D7" s="26">
        <v>29851.21</v>
      </c>
      <c r="E7" s="22">
        <f t="shared" si="1"/>
        <v>812031.2</v>
      </c>
      <c r="F7" s="40">
        <f t="shared" si="2"/>
        <v>0.03948369169934515</v>
      </c>
      <c r="G7" s="25">
        <v>493076.96</v>
      </c>
      <c r="H7" s="26">
        <v>226642.46</v>
      </c>
      <c r="I7" s="26">
        <v>14797.81</v>
      </c>
      <c r="J7" s="22">
        <f t="shared" si="0"/>
        <v>734517.2300000001</v>
      </c>
      <c r="K7" s="23">
        <f t="shared" si="3"/>
        <v>0.03900497382148199</v>
      </c>
      <c r="L7" s="42">
        <f t="shared" si="4"/>
        <v>0.08678461114749414</v>
      </c>
      <c r="M7" s="43">
        <f t="shared" si="5"/>
        <v>1.0172721504060398</v>
      </c>
      <c r="N7" s="44">
        <f t="shared" si="6"/>
        <v>0.10553049926412195</v>
      </c>
    </row>
    <row r="8" spans="1:14" ht="15">
      <c r="A8" s="24" t="s">
        <v>18</v>
      </c>
      <c r="B8" s="25">
        <v>694.46</v>
      </c>
      <c r="C8" s="26">
        <v>984.55</v>
      </c>
      <c r="D8" s="26">
        <v>8438.18</v>
      </c>
      <c r="E8" s="22">
        <f>SUM(B8:D8)</f>
        <v>10117.19</v>
      </c>
      <c r="F8" s="40">
        <f t="shared" si="2"/>
        <v>0.0004919318504309906</v>
      </c>
      <c r="G8" s="25">
        <v>990.64</v>
      </c>
      <c r="H8" s="26">
        <v>788.56</v>
      </c>
      <c r="I8" s="26">
        <v>7633.42</v>
      </c>
      <c r="J8" s="22">
        <f t="shared" si="0"/>
        <v>9412.619999999999</v>
      </c>
      <c r="K8" s="23">
        <f t="shared" si="3"/>
        <v>0.0004998371470354177</v>
      </c>
      <c r="L8" s="42">
        <f t="shared" si="4"/>
        <v>-0.05631182553956826</v>
      </c>
      <c r="M8" s="43">
        <f t="shared" si="5"/>
        <v>0.10542587726078212</v>
      </c>
      <c r="N8" s="44">
        <f t="shared" si="6"/>
        <v>0.07485376016454515</v>
      </c>
    </row>
    <row r="9" spans="1:14" ht="15">
      <c r="A9" s="24" t="s">
        <v>19</v>
      </c>
      <c r="B9" s="25">
        <v>5428.14</v>
      </c>
      <c r="C9" s="26">
        <v>31173.75</v>
      </c>
      <c r="D9" s="26">
        <v>45.9</v>
      </c>
      <c r="E9" s="22">
        <f t="shared" si="1"/>
        <v>36647.79</v>
      </c>
      <c r="F9" s="40">
        <f t="shared" si="2"/>
        <v>0.0017819389720768665</v>
      </c>
      <c r="G9" s="25">
        <v>285.52</v>
      </c>
      <c r="H9" s="26">
        <v>33108.08</v>
      </c>
      <c r="I9" s="26">
        <v>0</v>
      </c>
      <c r="J9" s="22">
        <f t="shared" si="0"/>
        <v>33393.6</v>
      </c>
      <c r="K9" s="23">
        <f t="shared" si="3"/>
        <v>0.0017732960380045012</v>
      </c>
      <c r="L9" s="42">
        <f t="shared" si="4"/>
        <v>0.09607499640649708</v>
      </c>
      <c r="M9" s="43" t="str">
        <f t="shared" si="5"/>
        <v>0.00%</v>
      </c>
      <c r="N9" s="44">
        <f t="shared" si="6"/>
        <v>0.09744951128359935</v>
      </c>
    </row>
    <row r="10" spans="1:14" ht="15">
      <c r="A10" s="24" t="s">
        <v>20</v>
      </c>
      <c r="B10" s="25">
        <v>533764.42</v>
      </c>
      <c r="C10" s="26">
        <v>75121.68</v>
      </c>
      <c r="D10" s="26">
        <v>1191222.08</v>
      </c>
      <c r="E10" s="22">
        <f t="shared" si="1"/>
        <v>1800108.1800000002</v>
      </c>
      <c r="F10" s="40">
        <f t="shared" si="2"/>
        <v>0.08752732210854622</v>
      </c>
      <c r="G10" s="25">
        <v>513880.8</v>
      </c>
      <c r="H10" s="26">
        <v>52083.77</v>
      </c>
      <c r="I10" s="26">
        <v>912310.21</v>
      </c>
      <c r="J10" s="22">
        <f t="shared" si="0"/>
        <v>1478274.7799999998</v>
      </c>
      <c r="K10" s="23">
        <f t="shared" si="3"/>
        <v>0.0785006351653004</v>
      </c>
      <c r="L10" s="42">
        <f t="shared" si="4"/>
        <v>0.07583783910713726</v>
      </c>
      <c r="M10" s="43">
        <f t="shared" si="5"/>
        <v>0.30572043033476537</v>
      </c>
      <c r="N10" s="44">
        <f t="shared" si="6"/>
        <v>0.21770878077213784</v>
      </c>
    </row>
    <row r="11" spans="1:14" ht="15">
      <c r="A11" s="24" t="s">
        <v>21</v>
      </c>
      <c r="B11" s="25">
        <v>0</v>
      </c>
      <c r="C11" s="26">
        <v>8652.64</v>
      </c>
      <c r="D11" s="26">
        <v>158.28</v>
      </c>
      <c r="E11" s="22">
        <f t="shared" si="1"/>
        <v>8810.92</v>
      </c>
      <c r="F11" s="40">
        <f t="shared" si="2"/>
        <v>0.0004284166037802417</v>
      </c>
      <c r="G11" s="25">
        <v>682.47</v>
      </c>
      <c r="H11" s="26">
        <v>9275.95</v>
      </c>
      <c r="I11" s="26">
        <v>388.57</v>
      </c>
      <c r="J11" s="22">
        <f t="shared" si="0"/>
        <v>10346.99</v>
      </c>
      <c r="K11" s="23">
        <f t="shared" si="3"/>
        <v>0.000549454876751</v>
      </c>
      <c r="L11" s="42">
        <f t="shared" si="4"/>
        <v>-0.13112321030846263</v>
      </c>
      <c r="M11" s="43">
        <f t="shared" si="5"/>
        <v>-0.592660267133335</v>
      </c>
      <c r="N11" s="44">
        <f t="shared" si="6"/>
        <v>-0.148455734469638</v>
      </c>
    </row>
    <row r="12" spans="1:14" ht="15">
      <c r="A12" s="24" t="s">
        <v>22</v>
      </c>
      <c r="B12" s="25">
        <v>720130.57</v>
      </c>
      <c r="C12" s="26">
        <v>670484.77</v>
      </c>
      <c r="D12" s="26">
        <v>82732.03</v>
      </c>
      <c r="E12" s="22">
        <f t="shared" si="1"/>
        <v>1473347.3699999999</v>
      </c>
      <c r="F12" s="40">
        <f t="shared" si="2"/>
        <v>0.07163911106263036</v>
      </c>
      <c r="G12" s="25">
        <v>678369.66</v>
      </c>
      <c r="H12" s="26">
        <v>795471.16</v>
      </c>
      <c r="I12" s="26">
        <v>56557.6</v>
      </c>
      <c r="J12" s="22">
        <f t="shared" si="0"/>
        <v>1530398.4200000002</v>
      </c>
      <c r="K12" s="23">
        <f t="shared" si="3"/>
        <v>0.08126855010404235</v>
      </c>
      <c r="L12" s="42">
        <f t="shared" si="4"/>
        <v>-0.0564684319165486</v>
      </c>
      <c r="M12" s="43">
        <f t="shared" si="5"/>
        <v>0.462792445223984</v>
      </c>
      <c r="N12" s="44">
        <f t="shared" si="6"/>
        <v>-0.03727856044179678</v>
      </c>
    </row>
    <row r="13" spans="1:14" ht="15">
      <c r="A13" s="24" t="s">
        <v>23</v>
      </c>
      <c r="B13" s="25">
        <v>678158.95</v>
      </c>
      <c r="C13" s="26">
        <v>256216.56</v>
      </c>
      <c r="D13" s="26">
        <v>989.32</v>
      </c>
      <c r="E13" s="22">
        <f t="shared" si="1"/>
        <v>935364.83</v>
      </c>
      <c r="F13" s="40">
        <f t="shared" si="2"/>
        <v>0.04548058815243847</v>
      </c>
      <c r="G13" s="25">
        <v>609339.08</v>
      </c>
      <c r="H13" s="26">
        <v>220137.32</v>
      </c>
      <c r="I13" s="26">
        <v>13708.45</v>
      </c>
      <c r="J13" s="22">
        <f t="shared" si="0"/>
        <v>843184.8499999999</v>
      </c>
      <c r="K13" s="23">
        <f t="shared" si="3"/>
        <v>0.04477553644442107</v>
      </c>
      <c r="L13" s="42">
        <f t="shared" si="4"/>
        <v>0.12646424901299191</v>
      </c>
      <c r="M13" s="43">
        <f t="shared" si="5"/>
        <v>-0.9278313740794911</v>
      </c>
      <c r="N13" s="44">
        <f t="shared" si="6"/>
        <v>0.10932357240526813</v>
      </c>
    </row>
    <row r="14" spans="1:14" ht="15">
      <c r="A14" s="24" t="s">
        <v>24</v>
      </c>
      <c r="B14" s="25">
        <v>6946734.48</v>
      </c>
      <c r="C14" s="26">
        <v>56302.68</v>
      </c>
      <c r="D14" s="26">
        <v>84926.7</v>
      </c>
      <c r="E14" s="22">
        <f t="shared" si="1"/>
        <v>7087963.86</v>
      </c>
      <c r="F14" s="40">
        <f t="shared" si="2"/>
        <v>0.3446406736888194</v>
      </c>
      <c r="G14" s="25">
        <v>5929686.55</v>
      </c>
      <c r="H14" s="26">
        <v>49397.79</v>
      </c>
      <c r="I14" s="26">
        <v>72080.28</v>
      </c>
      <c r="J14" s="22">
        <f t="shared" si="0"/>
        <v>6051164.62</v>
      </c>
      <c r="K14" s="23">
        <f t="shared" si="3"/>
        <v>0.32133421511783733</v>
      </c>
      <c r="L14" s="42">
        <f t="shared" si="4"/>
        <v>0.1712557913173709</v>
      </c>
      <c r="M14" s="43">
        <f t="shared" si="5"/>
        <v>0.1782237804847595</v>
      </c>
      <c r="N14" s="44">
        <f t="shared" si="6"/>
        <v>0.17133879263063245</v>
      </c>
    </row>
    <row r="15" spans="1:14" ht="15">
      <c r="A15" s="24" t="s">
        <v>25</v>
      </c>
      <c r="B15" s="25">
        <v>2197.36</v>
      </c>
      <c r="C15" s="26">
        <v>204304.54</v>
      </c>
      <c r="D15" s="26">
        <v>51054.22</v>
      </c>
      <c r="E15" s="22">
        <f t="shared" si="1"/>
        <v>257556.12</v>
      </c>
      <c r="F15" s="40">
        <f t="shared" si="2"/>
        <v>0.012523245950844678</v>
      </c>
      <c r="G15" s="25">
        <v>2371.03</v>
      </c>
      <c r="H15" s="26">
        <v>161374.78</v>
      </c>
      <c r="I15" s="26">
        <v>134925.96</v>
      </c>
      <c r="J15" s="22">
        <f t="shared" si="0"/>
        <v>298671.77</v>
      </c>
      <c r="K15" s="23">
        <f t="shared" si="3"/>
        <v>0.015860328518182875</v>
      </c>
      <c r="L15" s="42">
        <f t="shared" si="4"/>
        <v>0.2611125744225149</v>
      </c>
      <c r="M15" s="43">
        <f t="shared" si="5"/>
        <v>-0.6216130683820964</v>
      </c>
      <c r="N15" s="44">
        <f t="shared" si="6"/>
        <v>-0.13766165446436407</v>
      </c>
    </row>
    <row r="16" spans="1:14" ht="15">
      <c r="A16" s="24" t="s">
        <v>26</v>
      </c>
      <c r="B16" s="25">
        <v>1751907.79</v>
      </c>
      <c r="C16" s="26">
        <v>366</v>
      </c>
      <c r="D16" s="27">
        <v>1153172.55</v>
      </c>
      <c r="E16" s="22">
        <f t="shared" si="1"/>
        <v>2905446.34</v>
      </c>
      <c r="F16" s="40">
        <f t="shared" si="2"/>
        <v>0.14127258600106837</v>
      </c>
      <c r="G16" s="25">
        <v>1731575.89</v>
      </c>
      <c r="H16" s="26">
        <v>0</v>
      </c>
      <c r="I16" s="27">
        <v>1116481.6</v>
      </c>
      <c r="J16" s="22">
        <f t="shared" si="0"/>
        <v>2848057.49</v>
      </c>
      <c r="K16" s="23">
        <f t="shared" si="3"/>
        <v>0.15124002991669197</v>
      </c>
      <c r="L16" s="42">
        <f t="shared" si="4"/>
        <v>0.011953215634112446</v>
      </c>
      <c r="M16" s="43">
        <f t="shared" si="5"/>
        <v>0.03286301359556654</v>
      </c>
      <c r="N16" s="44">
        <f t="shared" si="6"/>
        <v>0.020150172600623906</v>
      </c>
    </row>
    <row r="17" spans="1:14" ht="15.75" thickBot="1">
      <c r="A17" s="28" t="s">
        <v>27</v>
      </c>
      <c r="B17" s="29">
        <v>1590.6</v>
      </c>
      <c r="C17" s="30">
        <v>102</v>
      </c>
      <c r="D17" s="30">
        <v>0.03</v>
      </c>
      <c r="E17" s="22">
        <f t="shared" si="1"/>
        <v>1692.6299999999999</v>
      </c>
      <c r="F17" s="40">
        <f t="shared" si="2"/>
        <v>8.230137103237238E-05</v>
      </c>
      <c r="G17" s="29">
        <v>0</v>
      </c>
      <c r="H17" s="30">
        <v>32.97</v>
      </c>
      <c r="I17" s="30">
        <v>0.03</v>
      </c>
      <c r="J17" s="22">
        <f t="shared" si="0"/>
        <v>33</v>
      </c>
      <c r="K17" s="23">
        <f t="shared" si="3"/>
        <v>1.7523947479202164E-06</v>
      </c>
      <c r="L17" s="42">
        <f t="shared" si="4"/>
        <v>50.33757961783439</v>
      </c>
      <c r="M17" s="43">
        <f t="shared" si="5"/>
        <v>0</v>
      </c>
      <c r="N17" s="44">
        <f t="shared" si="6"/>
        <v>50.29181818181818</v>
      </c>
    </row>
    <row r="18" spans="1:14" ht="16.5" thickBot="1" thickTop="1">
      <c r="A18" s="31" t="s">
        <v>28</v>
      </c>
      <c r="B18" s="32">
        <f>SUM(B4:B17)</f>
        <v>13535332.129999997</v>
      </c>
      <c r="C18" s="32">
        <f>SUM(C4:C17)</f>
        <v>1900639.53</v>
      </c>
      <c r="D18" s="32">
        <f>SUM(D4:D17)</f>
        <v>5130271.390000001</v>
      </c>
      <c r="E18" s="32">
        <f>SUM(E4:E17)</f>
        <v>20566243.05</v>
      </c>
      <c r="F18" s="41">
        <f>IF(E$18=0,"0.00%",E18/E$18)</f>
        <v>1</v>
      </c>
      <c r="G18" s="34">
        <f>SUM(G4:G17)</f>
        <v>12288291.63</v>
      </c>
      <c r="H18" s="34">
        <f>SUM(H4:H17)</f>
        <v>1850753.0000000002</v>
      </c>
      <c r="I18" s="32">
        <f>SUM(I4:I17)</f>
        <v>4692328.86</v>
      </c>
      <c r="J18" s="32">
        <f>SUM(J4:J17)</f>
        <v>18831373.490000002</v>
      </c>
      <c r="K18" s="33">
        <f>IF(J$18=0,"0.00%",J18/J$18)</f>
        <v>1</v>
      </c>
      <c r="L18" s="45">
        <f>IF(H18=0,"0.00%",(B18+C18)/(G18+H18)-1)</f>
        <v>0.09172663811020132</v>
      </c>
      <c r="M18" s="46">
        <f>IF(I18=0,"0.00%",D18/I18-1)</f>
        <v>0.09333159355757514</v>
      </c>
      <c r="N18" s="41">
        <f>IF(J18=0,"0.00%",E18/J18-1)</f>
        <v>0.09212655470517128</v>
      </c>
    </row>
    <row r="19" spans="1:14" ht="15.75" thickBot="1" thickTop="1">
      <c r="A19" s="35"/>
      <c r="B19" s="35"/>
      <c r="C19" s="35"/>
      <c r="D19" s="36"/>
      <c r="E19" s="36"/>
      <c r="F19" s="37"/>
      <c r="G19" s="37"/>
      <c r="H19" s="36"/>
      <c r="I19" s="36"/>
      <c r="J19" s="36"/>
      <c r="K19" s="36"/>
      <c r="L19" s="36"/>
      <c r="M19" s="36"/>
      <c r="N19" s="36"/>
    </row>
    <row r="20" spans="1:14" ht="16.5" thickBot="1" thickTop="1">
      <c r="A20" s="1" t="s">
        <v>29</v>
      </c>
      <c r="B20" s="2"/>
      <c r="C20" s="38"/>
      <c r="D20" s="38" t="s">
        <v>33</v>
      </c>
      <c r="E20" s="5"/>
      <c r="F20" s="6"/>
      <c r="G20" s="5"/>
      <c r="H20" s="7"/>
      <c r="I20" s="39" t="s">
        <v>31</v>
      </c>
      <c r="J20" s="5"/>
      <c r="K20" s="6"/>
      <c r="L20" s="7"/>
      <c r="M20" s="3" t="s">
        <v>1</v>
      </c>
      <c r="N20" s="6"/>
    </row>
    <row r="21" spans="1:14" ht="15.75" thickTop="1">
      <c r="A21" s="8" t="s">
        <v>2</v>
      </c>
      <c r="B21" s="9" t="s">
        <v>3</v>
      </c>
      <c r="C21" s="9" t="s">
        <v>4</v>
      </c>
      <c r="D21" s="10" t="s">
        <v>5</v>
      </c>
      <c r="E21" s="10" t="s">
        <v>6</v>
      </c>
      <c r="F21" s="11" t="s">
        <v>7</v>
      </c>
      <c r="G21" s="9" t="s">
        <v>3</v>
      </c>
      <c r="H21" s="9" t="s">
        <v>4</v>
      </c>
      <c r="I21" s="10" t="s">
        <v>5</v>
      </c>
      <c r="J21" s="10" t="s">
        <v>6</v>
      </c>
      <c r="K21" s="11" t="s">
        <v>7</v>
      </c>
      <c r="L21" s="9" t="s">
        <v>8</v>
      </c>
      <c r="M21" s="10" t="s">
        <v>5</v>
      </c>
      <c r="N21" s="11" t="s">
        <v>6</v>
      </c>
    </row>
    <row r="22" spans="1:14" ht="15.75" thickBot="1">
      <c r="A22" s="12" t="s">
        <v>9</v>
      </c>
      <c r="B22" s="13" t="s">
        <v>10</v>
      </c>
      <c r="C22" s="13" t="s">
        <v>10</v>
      </c>
      <c r="D22" s="14" t="s">
        <v>11</v>
      </c>
      <c r="E22" s="14"/>
      <c r="F22" s="15" t="s">
        <v>12</v>
      </c>
      <c r="G22" s="13" t="s">
        <v>10</v>
      </c>
      <c r="H22" s="13" t="s">
        <v>10</v>
      </c>
      <c r="I22" s="14" t="s">
        <v>11</v>
      </c>
      <c r="J22" s="14"/>
      <c r="K22" s="15" t="s">
        <v>12</v>
      </c>
      <c r="L22" s="16" t="s">
        <v>13</v>
      </c>
      <c r="M22" s="17" t="s">
        <v>13</v>
      </c>
      <c r="N22" s="18" t="s">
        <v>13</v>
      </c>
    </row>
    <row r="23" spans="1:14" ht="15.75" thickTop="1">
      <c r="A23" s="19" t="s">
        <v>14</v>
      </c>
      <c r="B23" s="20">
        <v>1568652.55</v>
      </c>
      <c r="C23" s="21">
        <v>1861666.92</v>
      </c>
      <c r="D23" s="22">
        <v>25211.76</v>
      </c>
      <c r="E23" s="22">
        <f>SUM(B23:D23)</f>
        <v>3455531.2299999995</v>
      </c>
      <c r="F23" s="23">
        <f>IF(E$37=0,"0.00%",E23/E$37)</f>
        <v>0.032418208352253855</v>
      </c>
      <c r="G23" s="20">
        <v>1468970.18</v>
      </c>
      <c r="H23" s="21">
        <v>1660760.29</v>
      </c>
      <c r="I23" s="22">
        <v>62510.25</v>
      </c>
      <c r="J23" s="22">
        <f aca="true" t="shared" si="7" ref="J23:J36">SUM(G23:I23)</f>
        <v>3192240.7199999997</v>
      </c>
      <c r="K23" s="23">
        <f>IF(J$37=0,"0.00%",J23/J$37)</f>
        <v>0.032405907168573944</v>
      </c>
      <c r="L23" s="42">
        <f>IF((G23+H23)=0,"0.00",(B23+C23)/(G23+H23)-1)</f>
        <v>0.09604309472693995</v>
      </c>
      <c r="M23" s="43">
        <f>IF(I23=0,"0.00%",D23/I23-1)</f>
        <v>-0.5966779848104911</v>
      </c>
      <c r="N23" s="44">
        <f>IF(J23=0,"0.00%",E23/J23-1)</f>
        <v>0.08247827563580468</v>
      </c>
    </row>
    <row r="24" spans="1:14" ht="15">
      <c r="A24" s="24" t="s">
        <v>15</v>
      </c>
      <c r="B24" s="25">
        <v>12325592.05</v>
      </c>
      <c r="C24" s="26">
        <v>0</v>
      </c>
      <c r="D24" s="26">
        <v>11578479.81</v>
      </c>
      <c r="E24" s="22">
        <f aca="true" t="shared" si="8" ref="E24:E36">SUM(B24:D24)</f>
        <v>23904071.86</v>
      </c>
      <c r="F24" s="23">
        <f aca="true" t="shared" si="9" ref="F24:F36">IF(E$37=0,"0.00%",E24/E$37)</f>
        <v>0.2242570332737894</v>
      </c>
      <c r="G24" s="25">
        <v>11630915.93</v>
      </c>
      <c r="H24" s="26">
        <v>0</v>
      </c>
      <c r="I24" s="26">
        <v>10815127.41</v>
      </c>
      <c r="J24" s="22">
        <f t="shared" si="7"/>
        <v>22446043.34</v>
      </c>
      <c r="K24" s="23">
        <f aca="true" t="shared" si="10" ref="K24:K36">IF(J$37=0,"0.00%",J24/J$37)</f>
        <v>0.2278601335483959</v>
      </c>
      <c r="L24" s="42">
        <f aca="true" t="shared" si="11" ref="L24:L36">IF((G24+H24)=0,"0.00",(B24+C24)/(G24+H24)-1)</f>
        <v>0.059726690845404606</v>
      </c>
      <c r="M24" s="43">
        <f aca="true" t="shared" si="12" ref="M24:M36">IF(I24=0,"0.00%",D24/I24-1)</f>
        <v>0.07058191467020358</v>
      </c>
      <c r="N24" s="44">
        <f aca="true" t="shared" si="13" ref="N24:N36">IF(J24=0,"0.00%",E24/J24-1)</f>
        <v>0.06495703932825059</v>
      </c>
    </row>
    <row r="25" spans="1:14" ht="15">
      <c r="A25" s="24" t="s">
        <v>16</v>
      </c>
      <c r="B25" s="25">
        <v>13</v>
      </c>
      <c r="C25" s="26">
        <v>0</v>
      </c>
      <c r="D25" s="26">
        <v>99980.3</v>
      </c>
      <c r="E25" s="22">
        <f t="shared" si="8"/>
        <v>99993.3</v>
      </c>
      <c r="F25" s="23">
        <f t="shared" si="9"/>
        <v>0.0009380912564432028</v>
      </c>
      <c r="G25" s="25">
        <v>129.9</v>
      </c>
      <c r="H25" s="26">
        <v>0</v>
      </c>
      <c r="I25" s="26">
        <v>105500.68</v>
      </c>
      <c r="J25" s="22">
        <f t="shared" si="7"/>
        <v>105630.57999999999</v>
      </c>
      <c r="K25" s="23">
        <f t="shared" si="10"/>
        <v>0.0010723047131742068</v>
      </c>
      <c r="L25" s="42">
        <f t="shared" si="11"/>
        <v>-0.8999230177059276</v>
      </c>
      <c r="M25" s="43">
        <f t="shared" si="12"/>
        <v>-0.05232553951311014</v>
      </c>
      <c r="N25" s="44">
        <f t="shared" si="13"/>
        <v>-0.05336787888507277</v>
      </c>
    </row>
    <row r="26" spans="1:14" ht="15">
      <c r="A26" s="24" t="s">
        <v>17</v>
      </c>
      <c r="B26" s="25">
        <v>2669087.54</v>
      </c>
      <c r="C26" s="26">
        <v>1166842.98</v>
      </c>
      <c r="D26" s="26">
        <v>121543.86</v>
      </c>
      <c r="E26" s="22">
        <f t="shared" si="8"/>
        <v>3957474.38</v>
      </c>
      <c r="F26" s="23">
        <f t="shared" si="9"/>
        <v>0.03712720865773992</v>
      </c>
      <c r="G26" s="25">
        <v>2372081.54</v>
      </c>
      <c r="H26" s="26">
        <v>1048667.6</v>
      </c>
      <c r="I26" s="26">
        <v>95974.63</v>
      </c>
      <c r="J26" s="22">
        <f t="shared" si="7"/>
        <v>3516723.77</v>
      </c>
      <c r="K26" s="23">
        <f t="shared" si="10"/>
        <v>0.03569988419549306</v>
      </c>
      <c r="L26" s="42">
        <f t="shared" si="11"/>
        <v>0.12137147829554085</v>
      </c>
      <c r="M26" s="43">
        <f t="shared" si="12"/>
        <v>0.266416551957533</v>
      </c>
      <c r="N26" s="44">
        <f t="shared" si="13"/>
        <v>0.12532989191812471</v>
      </c>
    </row>
    <row r="27" spans="1:14" ht="15">
      <c r="A27" s="24" t="s">
        <v>18</v>
      </c>
      <c r="B27" s="25">
        <v>3526.38</v>
      </c>
      <c r="C27" s="26">
        <v>3235</v>
      </c>
      <c r="D27" s="26">
        <v>35305.6</v>
      </c>
      <c r="E27" s="22">
        <f t="shared" si="8"/>
        <v>42066.979999999996</v>
      </c>
      <c r="F27" s="23">
        <f t="shared" si="9"/>
        <v>0.00039465310298761097</v>
      </c>
      <c r="G27" s="25">
        <v>5347.78</v>
      </c>
      <c r="H27" s="26">
        <v>5401.53</v>
      </c>
      <c r="I27" s="26">
        <v>34748.5</v>
      </c>
      <c r="J27" s="22">
        <f t="shared" si="7"/>
        <v>45497.81</v>
      </c>
      <c r="K27" s="23">
        <f t="shared" si="10"/>
        <v>0.00046186924375597065</v>
      </c>
      <c r="L27" s="42">
        <f t="shared" si="11"/>
        <v>-0.3709940451991802</v>
      </c>
      <c r="M27" s="43">
        <f t="shared" si="12"/>
        <v>0.01603234672000231</v>
      </c>
      <c r="N27" s="44">
        <f t="shared" si="13"/>
        <v>-0.07540648659792637</v>
      </c>
    </row>
    <row r="28" spans="1:14" ht="15">
      <c r="A28" s="24" t="s">
        <v>19</v>
      </c>
      <c r="B28" s="25">
        <v>25103.77</v>
      </c>
      <c r="C28" s="26">
        <v>181875</v>
      </c>
      <c r="D28" s="26">
        <v>45.9</v>
      </c>
      <c r="E28" s="22">
        <f t="shared" si="8"/>
        <v>207024.66999999998</v>
      </c>
      <c r="F28" s="23">
        <f t="shared" si="9"/>
        <v>0.0019422104560509496</v>
      </c>
      <c r="G28" s="25">
        <v>1109.8</v>
      </c>
      <c r="H28" s="26">
        <v>187580.61</v>
      </c>
      <c r="I28" s="26">
        <v>0</v>
      </c>
      <c r="J28" s="22">
        <f t="shared" si="7"/>
        <v>188690.40999999997</v>
      </c>
      <c r="K28" s="23">
        <f t="shared" si="10"/>
        <v>0.0019154833380047092</v>
      </c>
      <c r="L28" s="42">
        <f t="shared" si="11"/>
        <v>0.0969225728005998</v>
      </c>
      <c r="M28" s="43" t="str">
        <f t="shared" si="12"/>
        <v>0.00%</v>
      </c>
      <c r="N28" s="44">
        <f t="shared" si="13"/>
        <v>0.09716582840643584</v>
      </c>
    </row>
    <row r="29" spans="1:14" ht="15">
      <c r="A29" s="24" t="s">
        <v>20</v>
      </c>
      <c r="B29" s="25">
        <v>2294237.65</v>
      </c>
      <c r="C29" s="26">
        <v>334346.78</v>
      </c>
      <c r="D29" s="26">
        <v>4792796.62</v>
      </c>
      <c r="E29" s="22">
        <f t="shared" si="8"/>
        <v>7421381.05</v>
      </c>
      <c r="F29" s="23">
        <f t="shared" si="9"/>
        <v>0.06962399154481626</v>
      </c>
      <c r="G29" s="25">
        <v>2201462.26</v>
      </c>
      <c r="H29" s="26">
        <v>227075.84</v>
      </c>
      <c r="I29" s="26">
        <v>3808448.06</v>
      </c>
      <c r="J29" s="22">
        <f t="shared" si="7"/>
        <v>6236986.16</v>
      </c>
      <c r="K29" s="23">
        <f t="shared" si="10"/>
        <v>0.06331452175468788</v>
      </c>
      <c r="L29" s="42">
        <f t="shared" si="11"/>
        <v>0.08237314868562295</v>
      </c>
      <c r="M29" s="43">
        <f t="shared" si="12"/>
        <v>0.2584644832992682</v>
      </c>
      <c r="N29" s="44">
        <f t="shared" si="13"/>
        <v>0.18989859198276626</v>
      </c>
    </row>
    <row r="30" spans="1:14" ht="15">
      <c r="A30" s="24" t="s">
        <v>21</v>
      </c>
      <c r="B30" s="25">
        <v>597.76</v>
      </c>
      <c r="C30" s="26">
        <v>38195.22</v>
      </c>
      <c r="D30" s="26">
        <v>1995.57</v>
      </c>
      <c r="E30" s="22">
        <f t="shared" si="8"/>
        <v>40788.55</v>
      </c>
      <c r="F30" s="23">
        <f t="shared" si="9"/>
        <v>0.00038265945936374136</v>
      </c>
      <c r="G30" s="25">
        <v>1976.47</v>
      </c>
      <c r="H30" s="26">
        <v>41335.3</v>
      </c>
      <c r="I30" s="26">
        <v>1422.14</v>
      </c>
      <c r="J30" s="22">
        <f t="shared" si="7"/>
        <v>44733.91</v>
      </c>
      <c r="K30" s="23">
        <f t="shared" si="10"/>
        <v>0.00045411454269881686</v>
      </c>
      <c r="L30" s="42">
        <f t="shared" si="11"/>
        <v>-0.10433168628296652</v>
      </c>
      <c r="M30" s="43">
        <f t="shared" si="12"/>
        <v>0.4032162796911696</v>
      </c>
      <c r="N30" s="44">
        <f t="shared" si="13"/>
        <v>-0.08819618048142897</v>
      </c>
    </row>
    <row r="31" spans="1:14" ht="15">
      <c r="A31" s="24" t="s">
        <v>22</v>
      </c>
      <c r="B31" s="25">
        <v>3712554.92</v>
      </c>
      <c r="C31" s="26">
        <v>3459928.05</v>
      </c>
      <c r="D31" s="26">
        <v>314942.31</v>
      </c>
      <c r="E31" s="22">
        <f t="shared" si="8"/>
        <v>7487425.279999999</v>
      </c>
      <c r="F31" s="23">
        <f t="shared" si="9"/>
        <v>0.07024358820480771</v>
      </c>
      <c r="G31" s="25">
        <v>3076208.75</v>
      </c>
      <c r="H31" s="26">
        <v>3370052.34</v>
      </c>
      <c r="I31" s="26">
        <v>226248.75</v>
      </c>
      <c r="J31" s="22">
        <f t="shared" si="7"/>
        <v>6672509.84</v>
      </c>
      <c r="K31" s="23">
        <f t="shared" si="10"/>
        <v>0.06773572340635896</v>
      </c>
      <c r="L31" s="42">
        <f t="shared" si="11"/>
        <v>0.1126578445801052</v>
      </c>
      <c r="M31" s="43">
        <f t="shared" si="12"/>
        <v>0.39201790065138487</v>
      </c>
      <c r="N31" s="44">
        <f t="shared" si="13"/>
        <v>0.12213027174793933</v>
      </c>
    </row>
    <row r="32" spans="1:14" ht="15">
      <c r="A32" s="24" t="s">
        <v>23</v>
      </c>
      <c r="B32" s="25">
        <v>2963042.62</v>
      </c>
      <c r="C32" s="26">
        <v>1155600.26</v>
      </c>
      <c r="D32" s="26">
        <v>8290.79</v>
      </c>
      <c r="E32" s="22">
        <f t="shared" si="8"/>
        <v>4126933.67</v>
      </c>
      <c r="F32" s="23">
        <f t="shared" si="9"/>
        <v>0.03871699795634365</v>
      </c>
      <c r="G32" s="25">
        <v>2826086.82</v>
      </c>
      <c r="H32" s="26">
        <v>943271.11</v>
      </c>
      <c r="I32" s="26">
        <v>37888.84</v>
      </c>
      <c r="J32" s="22">
        <f t="shared" si="7"/>
        <v>3807246.7699999996</v>
      </c>
      <c r="K32" s="23">
        <f t="shared" si="10"/>
        <v>0.03864911709931229</v>
      </c>
      <c r="L32" s="42">
        <f t="shared" si="11"/>
        <v>0.09266430954197014</v>
      </c>
      <c r="M32" s="43">
        <f t="shared" si="12"/>
        <v>-0.7811812132543514</v>
      </c>
      <c r="N32" s="44">
        <f t="shared" si="13"/>
        <v>0.0839680008448731</v>
      </c>
    </row>
    <row r="33" spans="1:14" ht="15">
      <c r="A33" s="24" t="s">
        <v>24</v>
      </c>
      <c r="B33" s="25">
        <v>33227897.86</v>
      </c>
      <c r="C33" s="26">
        <v>360060.06</v>
      </c>
      <c r="D33" s="26">
        <v>449458.79</v>
      </c>
      <c r="E33" s="22">
        <f t="shared" si="8"/>
        <v>34037416.71</v>
      </c>
      <c r="F33" s="23">
        <f t="shared" si="9"/>
        <v>0.3193234247451056</v>
      </c>
      <c r="G33" s="25">
        <v>29353395.12</v>
      </c>
      <c r="H33" s="26">
        <v>261943.66</v>
      </c>
      <c r="I33" s="26">
        <v>412252.69</v>
      </c>
      <c r="J33" s="22">
        <f t="shared" si="7"/>
        <v>30027591.470000003</v>
      </c>
      <c r="K33" s="23">
        <f t="shared" si="10"/>
        <v>0.3048239237023087</v>
      </c>
      <c r="L33" s="42">
        <f t="shared" si="11"/>
        <v>0.13414059415328428</v>
      </c>
      <c r="M33" s="43">
        <f t="shared" si="12"/>
        <v>0.09025071491953152</v>
      </c>
      <c r="N33" s="44">
        <f t="shared" si="13"/>
        <v>0.13353802432027018</v>
      </c>
    </row>
    <row r="34" spans="1:14" ht="15">
      <c r="A34" s="24" t="s">
        <v>25</v>
      </c>
      <c r="B34" s="25">
        <v>5933.88</v>
      </c>
      <c r="C34" s="26">
        <v>890717.94</v>
      </c>
      <c r="D34" s="26">
        <v>229074.19</v>
      </c>
      <c r="E34" s="22">
        <f t="shared" si="8"/>
        <v>1125726.01</v>
      </c>
      <c r="F34" s="23">
        <f t="shared" si="9"/>
        <v>0.010561044861322644</v>
      </c>
      <c r="G34" s="25">
        <v>12269.79</v>
      </c>
      <c r="H34" s="26">
        <v>709837.54</v>
      </c>
      <c r="I34" s="26">
        <v>550570.35</v>
      </c>
      <c r="J34" s="22">
        <f t="shared" si="7"/>
        <v>1272677.6800000002</v>
      </c>
      <c r="K34" s="23">
        <f t="shared" si="10"/>
        <v>0.012919537832847413</v>
      </c>
      <c r="L34" s="42">
        <f t="shared" si="11"/>
        <v>0.24171543861769118</v>
      </c>
      <c r="M34" s="43">
        <f t="shared" si="12"/>
        <v>-0.5839329342744302</v>
      </c>
      <c r="N34" s="44">
        <f t="shared" si="13"/>
        <v>-0.11546652566422011</v>
      </c>
    </row>
    <row r="35" spans="1:14" ht="15">
      <c r="A35" s="24" t="s">
        <v>26</v>
      </c>
      <c r="B35" s="25">
        <v>12570793.29</v>
      </c>
      <c r="C35" s="26">
        <v>35583.98</v>
      </c>
      <c r="D35" s="27">
        <v>8073870.75</v>
      </c>
      <c r="E35" s="22">
        <f t="shared" si="8"/>
        <v>20680248.02</v>
      </c>
      <c r="F35" s="23">
        <f t="shared" si="9"/>
        <v>0.1940125973304097</v>
      </c>
      <c r="G35" s="25">
        <v>12905334.48</v>
      </c>
      <c r="H35" s="26">
        <v>35330</v>
      </c>
      <c r="I35" s="27">
        <v>8010524.6</v>
      </c>
      <c r="J35" s="22">
        <f t="shared" si="7"/>
        <v>20951189.08</v>
      </c>
      <c r="K35" s="23">
        <f t="shared" si="10"/>
        <v>0.2126851788287821</v>
      </c>
      <c r="L35" s="42">
        <f t="shared" si="11"/>
        <v>-0.025832306410281114</v>
      </c>
      <c r="M35" s="43">
        <f t="shared" si="12"/>
        <v>0.007907865360029076</v>
      </c>
      <c r="N35" s="44">
        <f t="shared" si="13"/>
        <v>-0.012932013498872963</v>
      </c>
    </row>
    <row r="36" spans="1:14" ht="15.75" thickBot="1">
      <c r="A36" s="28" t="s">
        <v>27</v>
      </c>
      <c r="B36" s="29">
        <v>5949.38</v>
      </c>
      <c r="C36" s="26">
        <v>248.94</v>
      </c>
      <c r="D36" s="30">
        <v>15.03</v>
      </c>
      <c r="E36" s="22">
        <f t="shared" si="8"/>
        <v>6213.349999999999</v>
      </c>
      <c r="F36" s="23">
        <f t="shared" si="9"/>
        <v>5.829079856571764E-05</v>
      </c>
      <c r="G36" s="29">
        <v>0</v>
      </c>
      <c r="H36" s="26">
        <v>184.63</v>
      </c>
      <c r="I36" s="30">
        <v>42</v>
      </c>
      <c r="J36" s="22">
        <f t="shared" si="7"/>
        <v>226.63</v>
      </c>
      <c r="K36" s="23">
        <f t="shared" si="10"/>
        <v>2.3006256062086424E-06</v>
      </c>
      <c r="L36" s="42">
        <f t="shared" si="11"/>
        <v>32.57157558359963</v>
      </c>
      <c r="M36" s="43">
        <f t="shared" si="12"/>
        <v>-0.6421428571428571</v>
      </c>
      <c r="N36" s="44">
        <f t="shared" si="13"/>
        <v>26.416273220668046</v>
      </c>
    </row>
    <row r="37" spans="1:14" ht="16.5" thickBot="1" thickTop="1">
      <c r="A37" s="31" t="s">
        <v>28</v>
      </c>
      <c r="B37" s="32">
        <f>SUM(B23:B36)</f>
        <v>71372982.65</v>
      </c>
      <c r="C37" s="32">
        <f>SUM(C23:C36)</f>
        <v>9488301.129999999</v>
      </c>
      <c r="D37" s="32">
        <f>SUM(D23:D36)</f>
        <v>25731011.28</v>
      </c>
      <c r="E37" s="32">
        <f>SUM(E23:E36)</f>
        <v>106592295.06</v>
      </c>
      <c r="F37" s="33">
        <f>IF(E$37=0,"0.00%",E37/E$37)</f>
        <v>1</v>
      </c>
      <c r="G37" s="34">
        <f>SUM(G23:G36)</f>
        <v>65855288.81999999</v>
      </c>
      <c r="H37" s="34">
        <f>SUM(H23:H36)</f>
        <v>8491440.450000001</v>
      </c>
      <c r="I37" s="32">
        <f>SUM(I23:I36)</f>
        <v>24161258.9</v>
      </c>
      <c r="J37" s="32">
        <f>SUM(J23:J36)</f>
        <v>98507988.16999999</v>
      </c>
      <c r="K37" s="33">
        <f>IF(J$37=0,"0.00%",J37/J$37)</f>
        <v>1</v>
      </c>
      <c r="L37" s="45">
        <f>IF(H37=0,"0.00%",(B37+C37)/(G37+H37)-1)</f>
        <v>0.08762395567317482</v>
      </c>
      <c r="M37" s="46">
        <f>IF(I37=0,"0.00%",D37/I37-1)</f>
        <v>0.06496980916834616</v>
      </c>
      <c r="N37" s="41">
        <f>IF(J37=0,"0.00%",E37/J37-1)</f>
        <v>0.08206752609797019</v>
      </c>
    </row>
    <row r="38" ht="13.5" thickTop="1"/>
  </sheetData>
  <sheetProtection/>
  <printOptions/>
  <pageMargins left="0.75" right="0.75" top="1" bottom="1" header="0.5" footer="0.5"/>
  <pageSetup fitToHeight="1" fitToWidth="1" horizontalDpi="600" verticalDpi="600" orientation="landscape" paperSize="5" scale="66" r:id="rId1"/>
  <headerFooter alignWithMargins="0">
    <oddHeader>&amp;C&amp;"Arial,Bold"&amp;14National Airport Sales Jan - May 12-13</oddHeader>
    <oddFooter>&amp;LStatistics and Reference Materials/National Airport (May 12-13)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CCRA / ADRC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txn717</dc:creator>
  <cp:keywords/>
  <dc:description/>
  <cp:lastModifiedBy>Giles, Joanne</cp:lastModifiedBy>
  <cp:lastPrinted>2011-07-06T19:13:10Z</cp:lastPrinted>
  <dcterms:created xsi:type="dcterms:W3CDTF">2008-03-06T19:16:26Z</dcterms:created>
  <dcterms:modified xsi:type="dcterms:W3CDTF">2013-06-24T15:03:49Z</dcterms:modified>
  <cp:category/>
  <cp:version/>
  <cp:contentType/>
  <cp:contentStatus/>
</cp:coreProperties>
</file>