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<sst xmlns="http://schemas.openxmlformats.org/spreadsheetml/2006/main" count="90" uniqueCount="34">
  <si>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</si>
  <si>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</si>
  <si>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</si>
  <si>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</si>
  <si>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</si>
  <si>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</si>
  <si>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</si>
  <si>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</si>
  <si>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</si>
  <si>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</si>
  <si>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</si>
  <si>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</si>
  <si>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</si>
  <si>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</si>
  <si>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</si>
  <si>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</si>
  <si>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</si>
  <si>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</si>
  <si>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</si>
  <si>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</si>
  <si>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</si>
  <si>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</si>
  <si>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</si>
  <si>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</si>
  <si>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</si>
  <si>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</si>
  <si>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</si>
  <si>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</si>
  <si>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</si>
  <si>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</si>
  <si>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Mar 13</t>
  </si>
  <si>
    <t>Jan - Mar 13</t>
  </si>
  <si>
    <t>Mar 14</t>
  </si>
  <si>
    <t>Jan - Mar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</si>
</sst>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E8">
      <selection activeCell="A30" sqref="A30:N30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5" thickBot="1" thickTop="1">
      <c r="A1" s="1" t="s">
        <v>0</v>
      </c>
      <c r="B1" s="2"/>
      <c r="C1" s="4"/>
      <c r="D1" s="4" t="s">
        <v>32</v>
      </c>
      <c r="E1" s="5"/>
      <c r="F1" s="6"/>
      <c r="G1" s="5"/>
      <c r="H1" s="7"/>
      <c r="I1" s="4" t="s">
        <v>30</v>
      </c>
      <c r="J1" s="5"/>
      <c r="K1" s="6"/>
      <c r="L1" s="7"/>
      <c r="M1" s="3" t="s">
        <v>1</v>
      </c>
      <c r="N1" s="6"/>
    </row>
    <row r="2" spans="1:14" ht="14.2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4.2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4.25" thickTop="1">
      <c r="A4" s="19" t="s">
        <v>14</v>
      </c>
      <c r="B4" s="20">
        <v>781104.35</v>
      </c>
      <c r="C4" s="21">
        <v>511418.58</v>
      </c>
      <c r="D4" s="22">
        <v>4018.11</v>
      </c>
      <c r="E4" s="22">
        <f>SUM(B4:D4)</f>
        <v>1296541.04</v>
      </c>
      <c r="F4" s="40">
        <f>IF(E$18=0,"0.00%",E4/E$18)</f>
        <v>0.05077909254588409</v>
      </c>
      <c r="G4" s="20">
        <v>377097.23</v>
      </c>
      <c r="H4" s="21">
        <v>449018.41</v>
      </c>
      <c r="I4" s="22">
        <v>5306.34</v>
      </c>
      <c r="J4" s="22">
        <f>SUM(G4:I4)</f>
        <v>831421.9799999999</v>
      </c>
      <c r="K4" s="23">
        <f>IF(J$18=0,"0.00%",J4/J$18)</f>
        <v>0.03567257294451113</v>
      </c>
      <c r="L4" s="42">
        <f>IF((G4+H4)=0,"0.00%",(B4+C4)/(G4+H4)-1)</f>
        <v>0.5645786950601734</v>
      </c>
      <c r="M4" s="43">
        <f>IF(I4=0,"0.00%",D4/I4-1)</f>
        <v>-0.24277185404629176</v>
      </c>
      <c r="N4" s="44">
        <f>IF(J4=0,"0.00%",E4/J4-1)</f>
        <v>0.5594259848651106</v>
      </c>
    </row>
    <row r="5" spans="1:14" ht="13.5">
      <c r="A5" s="24" t="s">
        <v>15</v>
      </c>
      <c r="B5" s="25">
        <v>2942647.6</v>
      </c>
      <c r="C5" s="26">
        <v>0</v>
      </c>
      <c r="D5" s="26">
        <v>2413809.48</v>
      </c>
      <c r="E5" s="22">
        <f aca="true" t="shared" si="0" ref="E5:E17">SUM(B5:D5)</f>
        <v>5356457.08</v>
      </c>
      <c r="F5" s="40">
        <f aca="true" t="shared" si="1" ref="F5:F17">IF(E$18=0,"0.00%",E5/E$18)</f>
        <v>0.20978590063248292</v>
      </c>
      <c r="G5" s="25">
        <v>2828183.27</v>
      </c>
      <c r="H5" s="26">
        <v>0</v>
      </c>
      <c r="I5" s="26">
        <v>2450008.75</v>
      </c>
      <c r="J5" s="22">
        <f aca="true" t="shared" si="2" ref="J5:J17">SUM(G5:I5)</f>
        <v>5278192.02</v>
      </c>
      <c r="K5" s="23">
        <f aca="true" t="shared" si="3" ref="K5:K17">IF(J$18=0,"0.00%",J5/J$18)</f>
        <v>0.22646344982193825</v>
      </c>
      <c r="L5" s="42">
        <f aca="true" t="shared" si="4" ref="L5:L17">IF((G5+H5)=0,"0.00%",(B5+C5)/(G5+H5)-1)</f>
        <v>0.04047274135809453</v>
      </c>
      <c r="M5" s="43">
        <f aca="true" t="shared" si="5" ref="M5:M17">IF(I5=0,"0.00%",D5/I5-1)</f>
        <v>-0.014775159476471234</v>
      </c>
      <c r="N5" s="44">
        <f aca="true" t="shared" si="6" ref="N5:N17">IF(J5=0,"0.00%",E5/J5-1)</f>
        <v>0.014828005442666825</v>
      </c>
    </row>
    <row r="6" spans="1:14" ht="13.5">
      <c r="A6" s="24" t="s">
        <v>16</v>
      </c>
      <c r="B6" s="25">
        <v>0</v>
      </c>
      <c r="C6" s="26">
        <v>0</v>
      </c>
      <c r="D6" s="26">
        <v>17829.11</v>
      </c>
      <c r="E6" s="22">
        <f t="shared" si="0"/>
        <v>17829.11</v>
      </c>
      <c r="F6" s="40">
        <f t="shared" si="1"/>
        <v>0.0006982779555522188</v>
      </c>
      <c r="G6" s="25">
        <v>13</v>
      </c>
      <c r="H6" s="26">
        <v>0</v>
      </c>
      <c r="I6" s="26">
        <v>25284.2</v>
      </c>
      <c r="J6" s="22">
        <f t="shared" si="2"/>
        <v>25297.2</v>
      </c>
      <c r="K6" s="23">
        <f t="shared" si="3"/>
        <v>0.0010853889288468018</v>
      </c>
      <c r="L6" s="42">
        <f t="shared" si="4"/>
        <v>-1</v>
      </c>
      <c r="M6" s="43">
        <f t="shared" si="5"/>
        <v>-0.294851725583566</v>
      </c>
      <c r="N6" s="44">
        <f t="shared" si="6"/>
        <v>-0.29521409484053573</v>
      </c>
    </row>
    <row r="7" spans="1:14" ht="13.5">
      <c r="A7" s="24" t="s">
        <v>17</v>
      </c>
      <c r="B7" s="25">
        <v>867167.97</v>
      </c>
      <c r="C7" s="26">
        <v>192464.65</v>
      </c>
      <c r="D7" s="26">
        <v>82228.07</v>
      </c>
      <c r="E7" s="22">
        <f t="shared" si="0"/>
        <v>1141860.69</v>
      </c>
      <c r="F7" s="40">
        <f t="shared" si="1"/>
        <v>0.044721029156174694</v>
      </c>
      <c r="G7" s="25">
        <v>579977.2</v>
      </c>
      <c r="H7" s="26">
        <v>262899.68</v>
      </c>
      <c r="I7" s="26">
        <v>24600.1</v>
      </c>
      <c r="J7" s="22">
        <f t="shared" si="2"/>
        <v>867476.9799999999</v>
      </c>
      <c r="K7" s="23">
        <f t="shared" si="3"/>
        <v>0.03721953062479082</v>
      </c>
      <c r="L7" s="42">
        <f t="shared" si="4"/>
        <v>0.25716180517372833</v>
      </c>
      <c r="M7" s="43">
        <f t="shared" si="5"/>
        <v>2.3425908837768956</v>
      </c>
      <c r="N7" s="44">
        <f t="shared" si="6"/>
        <v>0.3163008544618673</v>
      </c>
    </row>
    <row r="8" spans="1:14" ht="13.5">
      <c r="A8" s="24" t="s">
        <v>18</v>
      </c>
      <c r="B8" s="25">
        <v>170</v>
      </c>
      <c r="C8" s="26">
        <v>157.3</v>
      </c>
      <c r="D8" s="26">
        <v>4316.79</v>
      </c>
      <c r="E8" s="22">
        <f t="shared" si="0"/>
        <v>4644.09</v>
      </c>
      <c r="F8" s="40">
        <f t="shared" si="1"/>
        <v>0.0001818860094867609</v>
      </c>
      <c r="G8" s="25">
        <v>810.91</v>
      </c>
      <c r="H8" s="26">
        <v>653.68</v>
      </c>
      <c r="I8" s="26">
        <v>6956.09</v>
      </c>
      <c r="J8" s="22">
        <f t="shared" si="2"/>
        <v>8420.68</v>
      </c>
      <c r="K8" s="23">
        <f t="shared" si="3"/>
        <v>0.0003612934571953294</v>
      </c>
      <c r="L8" s="42">
        <f>IF((G8+H8)=0,"0.00%",(B8+C8)/(G8+H8)-1)</f>
        <v>-0.7765244880819888</v>
      </c>
      <c r="M8" s="43">
        <f>IF(I8=0,"0.00%",D8/I8-1)</f>
        <v>-0.37942292293515467</v>
      </c>
      <c r="N8" s="44">
        <f t="shared" si="6"/>
        <v>-0.4484899081784369</v>
      </c>
    </row>
    <row r="9" spans="1:14" ht="13.5">
      <c r="A9" s="24" t="s">
        <v>19</v>
      </c>
      <c r="B9" s="25">
        <v>6360.73</v>
      </c>
      <c r="C9" s="26">
        <v>33241.56</v>
      </c>
      <c r="D9" s="26">
        <v>0</v>
      </c>
      <c r="E9" s="22">
        <f t="shared" si="0"/>
        <v>39602.28999999999</v>
      </c>
      <c r="F9" s="40">
        <f t="shared" si="1"/>
        <v>0.0015510256034309102</v>
      </c>
      <c r="G9" s="25">
        <v>5603.35</v>
      </c>
      <c r="H9" s="26">
        <v>44888.98</v>
      </c>
      <c r="I9" s="26">
        <v>0</v>
      </c>
      <c r="J9" s="22">
        <f t="shared" si="2"/>
        <v>50492.33</v>
      </c>
      <c r="K9" s="23">
        <f t="shared" si="3"/>
        <v>0.0021663984936546032</v>
      </c>
      <c r="L9" s="42">
        <f>IF((G9+H9)=0,"0.00%",(B9+C9)/(G9+H9)-1)</f>
        <v>-0.21567711373192733</v>
      </c>
      <c r="M9" s="43" t="str">
        <f>IF(I9=0,"0.00%",D9/I9-1)</f>
        <v>0.00%</v>
      </c>
      <c r="N9" s="44">
        <f t="shared" si="6"/>
        <v>-0.21567711373192733</v>
      </c>
    </row>
    <row r="10" spans="1:14" ht="13.5">
      <c r="A10" s="24" t="s">
        <v>20</v>
      </c>
      <c r="B10" s="25">
        <v>463849.51</v>
      </c>
      <c r="C10" s="26">
        <v>67917.82</v>
      </c>
      <c r="D10" s="26">
        <v>980283.81</v>
      </c>
      <c r="E10" s="22">
        <f t="shared" si="0"/>
        <v>1512051.1400000001</v>
      </c>
      <c r="F10" s="40">
        <f t="shared" si="1"/>
        <v>0.05921955603670637</v>
      </c>
      <c r="G10" s="25">
        <v>500748.19</v>
      </c>
      <c r="H10" s="26">
        <v>67489.4</v>
      </c>
      <c r="I10" s="26">
        <v>978884.23</v>
      </c>
      <c r="J10" s="22">
        <f t="shared" si="2"/>
        <v>1547121.8199999998</v>
      </c>
      <c r="K10" s="23">
        <f t="shared" si="3"/>
        <v>0.0663800300035306</v>
      </c>
      <c r="L10" s="42">
        <f t="shared" si="4"/>
        <v>-0.06418135766062205</v>
      </c>
      <c r="M10" s="43">
        <f t="shared" si="5"/>
        <v>0.0014297707094537149</v>
      </c>
      <c r="N10" s="44">
        <f t="shared" si="6"/>
        <v>-0.022668337778339764</v>
      </c>
    </row>
    <row r="11" spans="1:14" ht="13.5">
      <c r="A11" s="24" t="s">
        <v>21</v>
      </c>
      <c r="B11" s="25">
        <v>0</v>
      </c>
      <c r="C11" s="26">
        <v>7416.58</v>
      </c>
      <c r="D11" s="26">
        <v>0</v>
      </c>
      <c r="E11" s="22">
        <f t="shared" si="0"/>
        <v>7416.58</v>
      </c>
      <c r="F11" s="40">
        <f t="shared" si="1"/>
        <v>0.0002904707144433724</v>
      </c>
      <c r="G11" s="25">
        <v>181.54</v>
      </c>
      <c r="H11" s="26">
        <v>8105.69</v>
      </c>
      <c r="I11" s="26">
        <v>574.07</v>
      </c>
      <c r="J11" s="22">
        <f t="shared" si="2"/>
        <v>8861.3</v>
      </c>
      <c r="K11" s="23">
        <f t="shared" si="3"/>
        <v>0.0003801984771117026</v>
      </c>
      <c r="L11" s="42">
        <f t="shared" si="4"/>
        <v>-0.10505922968229431</v>
      </c>
      <c r="M11" s="43">
        <f t="shared" si="5"/>
        <v>-1</v>
      </c>
      <c r="N11" s="44">
        <f t="shared" si="6"/>
        <v>-0.16303702616997495</v>
      </c>
    </row>
    <row r="12" spans="1:14" ht="13.5">
      <c r="A12" s="24" t="s">
        <v>22</v>
      </c>
      <c r="B12" s="25">
        <v>888699.39</v>
      </c>
      <c r="C12" s="26">
        <v>892308.03</v>
      </c>
      <c r="D12" s="26">
        <v>54023.7</v>
      </c>
      <c r="E12" s="22">
        <f t="shared" si="0"/>
        <v>1835031.1199999999</v>
      </c>
      <c r="F12" s="40">
        <f t="shared" si="1"/>
        <v>0.07186908257609596</v>
      </c>
      <c r="G12" s="25">
        <v>862594.33</v>
      </c>
      <c r="H12" s="26">
        <v>638002.17</v>
      </c>
      <c r="I12" s="26">
        <v>59033.35</v>
      </c>
      <c r="J12" s="22">
        <f t="shared" si="2"/>
        <v>1559629.85</v>
      </c>
      <c r="K12" s="23">
        <f t="shared" si="3"/>
        <v>0.06691669324229552</v>
      </c>
      <c r="L12" s="42">
        <f t="shared" si="4"/>
        <v>0.18686630283357308</v>
      </c>
      <c r="M12" s="43">
        <f t="shared" si="5"/>
        <v>-0.08486135379408422</v>
      </c>
      <c r="N12" s="44">
        <f t="shared" si="6"/>
        <v>0.1765811740522918</v>
      </c>
    </row>
    <row r="13" spans="1:14" ht="13.5">
      <c r="A13" s="24" t="s">
        <v>23</v>
      </c>
      <c r="B13" s="25">
        <v>656876.09</v>
      </c>
      <c r="C13" s="26">
        <v>185629.94</v>
      </c>
      <c r="D13" s="26">
        <v>259.55</v>
      </c>
      <c r="E13" s="22">
        <f t="shared" si="0"/>
        <v>842765.5800000001</v>
      </c>
      <c r="F13" s="40">
        <f t="shared" si="1"/>
        <v>0.033006954705657204</v>
      </c>
      <c r="G13" s="25">
        <v>598135.22</v>
      </c>
      <c r="H13" s="26">
        <v>260032.55</v>
      </c>
      <c r="I13" s="26">
        <v>543.1</v>
      </c>
      <c r="J13" s="22">
        <f t="shared" si="2"/>
        <v>858710.87</v>
      </c>
      <c r="K13" s="23">
        <f t="shared" si="3"/>
        <v>0.03684341632190144</v>
      </c>
      <c r="L13" s="42">
        <f t="shared" si="4"/>
        <v>-0.01825020764879104</v>
      </c>
      <c r="M13" s="43">
        <f t="shared" si="5"/>
        <v>-0.5220953783833548</v>
      </c>
      <c r="N13" s="44">
        <f t="shared" si="6"/>
        <v>-0.018568869403038923</v>
      </c>
    </row>
    <row r="14" spans="1:14" ht="13.5">
      <c r="A14" s="24" t="s">
        <v>24</v>
      </c>
      <c r="B14" s="25">
        <v>8030482.9</v>
      </c>
      <c r="C14" s="26">
        <v>171557.69</v>
      </c>
      <c r="D14" s="26">
        <v>129796.76</v>
      </c>
      <c r="E14" s="22">
        <f t="shared" si="0"/>
        <v>8331837.350000001</v>
      </c>
      <c r="F14" s="40">
        <f t="shared" si="1"/>
        <v>0.3263168128275397</v>
      </c>
      <c r="G14" s="25">
        <v>7163664.82</v>
      </c>
      <c r="H14" s="26">
        <v>86529.73</v>
      </c>
      <c r="I14" s="26">
        <v>110366.35</v>
      </c>
      <c r="J14" s="22">
        <f t="shared" si="2"/>
        <v>7360560.9</v>
      </c>
      <c r="K14" s="23">
        <f t="shared" si="3"/>
        <v>0.31580852074390253</v>
      </c>
      <c r="L14" s="42">
        <f t="shared" si="4"/>
        <v>0.13128558598472373</v>
      </c>
      <c r="M14" s="43">
        <f t="shared" si="5"/>
        <v>0.1760537518908616</v>
      </c>
      <c r="N14" s="44">
        <f t="shared" si="6"/>
        <v>0.13195685263605395</v>
      </c>
    </row>
    <row r="15" spans="1:14" ht="13.5">
      <c r="A15" s="24" t="s">
        <v>25</v>
      </c>
      <c r="B15" s="25">
        <v>3748.53</v>
      </c>
      <c r="C15" s="26">
        <v>200086.86</v>
      </c>
      <c r="D15" s="26">
        <v>54200.54</v>
      </c>
      <c r="E15" s="22">
        <f t="shared" si="0"/>
        <v>258035.93</v>
      </c>
      <c r="F15" s="40">
        <f t="shared" si="1"/>
        <v>0.010105989679766149</v>
      </c>
      <c r="G15" s="25">
        <v>983.9</v>
      </c>
      <c r="H15" s="26">
        <v>186599.69</v>
      </c>
      <c r="I15" s="26">
        <v>47350.41</v>
      </c>
      <c r="J15" s="22">
        <f t="shared" si="2"/>
        <v>234934</v>
      </c>
      <c r="K15" s="23">
        <f t="shared" si="3"/>
        <v>0.010079959940613763</v>
      </c>
      <c r="L15" s="42">
        <f t="shared" si="4"/>
        <v>0.08663764245049355</v>
      </c>
      <c r="M15" s="43">
        <f t="shared" si="5"/>
        <v>0.14466886347974595</v>
      </c>
      <c r="N15" s="44">
        <f t="shared" si="6"/>
        <v>0.09833370223126492</v>
      </c>
    </row>
    <row r="16" spans="1:14" ht="13.5">
      <c r="A16" s="24" t="s">
        <v>26</v>
      </c>
      <c r="B16" s="25">
        <v>2859636.37</v>
      </c>
      <c r="C16" s="26">
        <v>10341</v>
      </c>
      <c r="D16" s="27">
        <v>2016881.1</v>
      </c>
      <c r="E16" s="22">
        <f t="shared" si="0"/>
        <v>4886858.470000001</v>
      </c>
      <c r="F16" s="40">
        <f t="shared" si="1"/>
        <v>0.19139404835713306</v>
      </c>
      <c r="G16" s="25">
        <v>2881638.87</v>
      </c>
      <c r="H16" s="26">
        <v>9754</v>
      </c>
      <c r="I16" s="27">
        <v>1783203.91</v>
      </c>
      <c r="J16" s="22">
        <f t="shared" si="2"/>
        <v>4674596.78</v>
      </c>
      <c r="K16" s="23">
        <f t="shared" si="3"/>
        <v>0.20056589629820332</v>
      </c>
      <c r="L16" s="42">
        <f t="shared" si="4"/>
        <v>-0.007406637894904922</v>
      </c>
      <c r="M16" s="43">
        <f t="shared" si="5"/>
        <v>0.13104344864295414</v>
      </c>
      <c r="N16" s="44">
        <f t="shared" si="6"/>
        <v>0.04540748646132431</v>
      </c>
    </row>
    <row r="17" spans="1:14" ht="14.25" thickBot="1">
      <c r="A17" s="28" t="s">
        <v>27</v>
      </c>
      <c r="B17" s="29">
        <v>2039.4</v>
      </c>
      <c r="C17" s="30">
        <v>0</v>
      </c>
      <c r="D17" s="30">
        <v>0</v>
      </c>
      <c r="E17" s="22">
        <f t="shared" si="0"/>
        <v>2039.4</v>
      </c>
      <c r="F17" s="40">
        <f t="shared" si="1"/>
        <v>7.987319964671232E-05</v>
      </c>
      <c r="G17" s="29">
        <v>1265.41</v>
      </c>
      <c r="H17" s="30">
        <v>54.95</v>
      </c>
      <c r="I17" s="30">
        <v>0</v>
      </c>
      <c r="J17" s="22">
        <f t="shared" si="2"/>
        <v>1320.3600000000001</v>
      </c>
      <c r="K17" s="23">
        <f t="shared" si="3"/>
        <v>5.6650701504204547E-05</v>
      </c>
      <c r="L17" s="42">
        <f t="shared" si="4"/>
        <v>0.5445787512496592</v>
      </c>
      <c r="M17" s="43" t="str">
        <f t="shared" si="5"/>
        <v>0.00%</v>
      </c>
      <c r="N17" s="44">
        <f t="shared" si="6"/>
        <v>0.5445787512496592</v>
      </c>
    </row>
    <row r="18" spans="1:14" ht="15" thickBot="1" thickTop="1">
      <c r="A18" s="31" t="s">
        <v>28</v>
      </c>
      <c r="B18" s="32">
        <f>SUM(B4:B17)</f>
        <v>17502782.839999996</v>
      </c>
      <c r="C18" s="32">
        <f>SUM(C4:C17)</f>
        <v>2272540.01</v>
      </c>
      <c r="D18" s="32">
        <f>SUM(D4:D17)</f>
        <v>5757647.02</v>
      </c>
      <c r="E18" s="32">
        <f>SUM(E4:E17)</f>
        <v>25532969.869999997</v>
      </c>
      <c r="F18" s="41">
        <f>IF(E$18=0,"0.00%",E18/E$18)</f>
        <v>1</v>
      </c>
      <c r="G18" s="32">
        <f>SUM(G4:G17)</f>
        <v>15800897.240000002</v>
      </c>
      <c r="H18" s="32">
        <f>SUM(H4:H17)</f>
        <v>2014028.93</v>
      </c>
      <c r="I18" s="32">
        <f>SUM(I4:I17)</f>
        <v>5492110.9</v>
      </c>
      <c r="J18" s="32">
        <f>SUM(J4:J17)</f>
        <v>23307037.07</v>
      </c>
      <c r="K18" s="33">
        <f>IF(J$18=0,"0.00%",J18/J$18)</f>
        <v>1</v>
      </c>
      <c r="L18" s="45">
        <f>IF(H18=0,"0.00%",(B18+C18)/(G18+H18)-1)</f>
        <v>0.11004236903890541</v>
      </c>
      <c r="M18" s="46">
        <f>IF(I18=0,"0.00%",D18/I18-1)</f>
        <v>0.04834864496272262</v>
      </c>
      <c r="N18" s="41">
        <f>IF(J18=0,"0.00%",E18/J18-1)</f>
        <v>0.09550475220486687</v>
      </c>
    </row>
    <row r="19" spans="1:14" ht="1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5" thickBot="1" thickTop="1">
      <c r="A20" s="1" t="s">
        <v>29</v>
      </c>
      <c r="B20" s="2"/>
      <c r="C20" s="38"/>
      <c r="D20" s="38" t="s">
        <v>33</v>
      </c>
      <c r="E20" s="5"/>
      <c r="F20" s="6"/>
      <c r="G20" s="5"/>
      <c r="H20" s="7"/>
      <c r="I20" s="39" t="s">
        <v>31</v>
      </c>
      <c r="J20" s="5"/>
      <c r="K20" s="6"/>
      <c r="L20" s="7"/>
      <c r="M20" s="3" t="s">
        <v>1</v>
      </c>
      <c r="N20" s="6"/>
    </row>
    <row r="21" spans="1:14" ht="14.2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4.2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4.25" thickTop="1">
      <c r="A23" s="19" t="s">
        <v>14</v>
      </c>
      <c r="B23" s="20">
        <v>2213520.3</v>
      </c>
      <c r="C23" s="21">
        <v>1120453.79</v>
      </c>
      <c r="D23" s="22">
        <v>7400.09</v>
      </c>
      <c r="E23" s="22">
        <f>SUM(B23:D23)</f>
        <v>3341374.1799999997</v>
      </c>
      <c r="F23" s="23">
        <f>IF(E$37=0,"0.00%",E23/E$37)</f>
        <v>0.04499105762225206</v>
      </c>
      <c r="G23" s="20">
        <v>933026.64</v>
      </c>
      <c r="H23" s="21">
        <v>1149754.33</v>
      </c>
      <c r="I23" s="22">
        <v>16988.38</v>
      </c>
      <c r="J23" s="22">
        <f>SUM(G23:I23)</f>
        <v>2099769.35</v>
      </c>
      <c r="K23" s="23">
        <f>IF(J$37=0,"0.00%",J23/J$37)</f>
        <v>0.03205367180931908</v>
      </c>
      <c r="L23" s="42">
        <f>IF((G23+H23)=0,"0.00",(B23+C23)/(G23+H23)-1)</f>
        <v>0.6007319723110394</v>
      </c>
      <c r="M23" s="43">
        <f>IF(I23=0,"0.00%",D23/I23-1)</f>
        <v>-0.5644028447680121</v>
      </c>
      <c r="N23" s="44">
        <f>IF(J23=0,"0.00%",E23/J23-1)</f>
        <v>0.5913053402746351</v>
      </c>
    </row>
    <row r="24" spans="1:14" ht="13.5">
      <c r="A24" s="24" t="s">
        <v>15</v>
      </c>
      <c r="B24" s="25">
        <v>8703063.39</v>
      </c>
      <c r="C24" s="26">
        <v>0</v>
      </c>
      <c r="D24" s="26">
        <v>7227158.94</v>
      </c>
      <c r="E24" s="22">
        <f aca="true" t="shared" si="7" ref="E24:E35">SUM(B24:D24)</f>
        <v>15930222.330000002</v>
      </c>
      <c r="F24" s="23">
        <f aca="true" t="shared" si="8" ref="F24:F36">IF(E$37=0,"0.00%",E24/E$37)</f>
        <v>0.21449784195804036</v>
      </c>
      <c r="G24" s="25">
        <v>8004083.64</v>
      </c>
      <c r="H24" s="26">
        <v>0</v>
      </c>
      <c r="I24" s="26">
        <v>6901607.53</v>
      </c>
      <c r="J24" s="22">
        <f aca="true" t="shared" si="9" ref="J24:J36">SUM(G24:I24)</f>
        <v>14905691.17</v>
      </c>
      <c r="K24" s="23">
        <f aca="true" t="shared" si="10" ref="K24:K36">IF(J$37=0,"0.00%",J24/J$37)</f>
        <v>0.2275402928679978</v>
      </c>
      <c r="L24" s="42">
        <f aca="true" t="shared" si="11" ref="L24:L36">IF((G24+H24)=0,"0.00",(B24+C24)/(G24+H24)-1)</f>
        <v>0.08732789179099587</v>
      </c>
      <c r="M24" s="43">
        <f aca="true" t="shared" si="12" ref="M24:M36">IF(I24=0,"0.00%",D24/I24-1)</f>
        <v>0.04717037423308823</v>
      </c>
      <c r="N24" s="44">
        <f aca="true" t="shared" si="13" ref="N24:N36">IF(J24=0,"0.00%",E24/J24-1)</f>
        <v>0.06873422696842324</v>
      </c>
    </row>
    <row r="25" spans="1:14" ht="13.5">
      <c r="A25" s="24" t="s">
        <v>16</v>
      </c>
      <c r="B25" s="25">
        <v>0</v>
      </c>
      <c r="C25" s="26">
        <v>0</v>
      </c>
      <c r="D25" s="26">
        <v>43211.24</v>
      </c>
      <c r="E25" s="22">
        <f t="shared" si="7"/>
        <v>43211.24</v>
      </c>
      <c r="F25" s="23">
        <f t="shared" si="8"/>
        <v>0.0005818322893633431</v>
      </c>
      <c r="G25" s="25">
        <v>13</v>
      </c>
      <c r="H25" s="26">
        <v>0</v>
      </c>
      <c r="I25" s="26">
        <v>62438.55</v>
      </c>
      <c r="J25" s="22">
        <f t="shared" si="9"/>
        <v>62451.55</v>
      </c>
      <c r="K25" s="23">
        <f t="shared" si="10"/>
        <v>0.0009533435125545008</v>
      </c>
      <c r="L25" s="42">
        <f t="shared" si="11"/>
        <v>-1</v>
      </c>
      <c r="M25" s="43">
        <f t="shared" si="12"/>
        <v>-0.3079397263389365</v>
      </c>
      <c r="N25" s="44">
        <f t="shared" si="13"/>
        <v>-0.3080837865513346</v>
      </c>
    </row>
    <row r="26" spans="1:14" ht="13.5">
      <c r="A26" s="24" t="s">
        <v>17</v>
      </c>
      <c r="B26" s="25">
        <v>2538920.36</v>
      </c>
      <c r="C26" s="26">
        <v>531705.59</v>
      </c>
      <c r="D26" s="26">
        <v>218201.73</v>
      </c>
      <c r="E26" s="22">
        <f t="shared" si="7"/>
        <v>3288827.6799999997</v>
      </c>
      <c r="F26" s="23">
        <f t="shared" si="8"/>
        <v>0.0442835275816184</v>
      </c>
      <c r="G26" s="25">
        <v>1608103.24</v>
      </c>
      <c r="H26" s="26">
        <v>690117.72</v>
      </c>
      <c r="I26" s="26">
        <v>69989.57</v>
      </c>
      <c r="J26" s="22">
        <f t="shared" si="9"/>
        <v>2368210.53</v>
      </c>
      <c r="K26" s="23">
        <f t="shared" si="10"/>
        <v>0.036151514976629974</v>
      </c>
      <c r="L26" s="42">
        <f t="shared" si="11"/>
        <v>0.33608821929811294</v>
      </c>
      <c r="M26" s="43">
        <f t="shared" si="12"/>
        <v>2.1176320986112644</v>
      </c>
      <c r="N26" s="44">
        <f t="shared" si="13"/>
        <v>0.3887395729128862</v>
      </c>
    </row>
    <row r="27" spans="1:14" ht="13.5">
      <c r="A27" s="24" t="s">
        <v>18</v>
      </c>
      <c r="B27" s="25">
        <v>501.38</v>
      </c>
      <c r="C27" s="26">
        <v>524.65</v>
      </c>
      <c r="D27" s="26">
        <v>15903.06</v>
      </c>
      <c r="E27" s="22">
        <f t="shared" si="7"/>
        <v>16929.09</v>
      </c>
      <c r="F27" s="23">
        <f t="shared" si="8"/>
        <v>0.0002279474320000555</v>
      </c>
      <c r="G27" s="25">
        <v>2146.82</v>
      </c>
      <c r="H27" s="26">
        <v>1671.36</v>
      </c>
      <c r="I27" s="26">
        <v>19802.21</v>
      </c>
      <c r="J27" s="22">
        <f t="shared" si="9"/>
        <v>23620.39</v>
      </c>
      <c r="K27" s="23">
        <f t="shared" si="10"/>
        <v>0.0003605730453528728</v>
      </c>
      <c r="L27" s="42">
        <f t="shared" si="11"/>
        <v>-0.7312777291798711</v>
      </c>
      <c r="M27" s="43">
        <f t="shared" si="12"/>
        <v>-0.196904789919913</v>
      </c>
      <c r="N27" s="44">
        <f t="shared" si="13"/>
        <v>-0.2832849076581716</v>
      </c>
    </row>
    <row r="28" spans="1:14" ht="13.5">
      <c r="A28" s="24" t="s">
        <v>19</v>
      </c>
      <c r="B28" s="25">
        <v>17120.36</v>
      </c>
      <c r="C28" s="26">
        <v>86693.68</v>
      </c>
      <c r="D28" s="26">
        <v>0</v>
      </c>
      <c r="E28" s="22">
        <f t="shared" si="7"/>
        <v>103814.04</v>
      </c>
      <c r="F28" s="23">
        <f t="shared" si="8"/>
        <v>0.0013978390937463882</v>
      </c>
      <c r="G28" s="25">
        <v>12240.38</v>
      </c>
      <c r="H28" s="26">
        <v>117357.86</v>
      </c>
      <c r="I28" s="26">
        <v>0</v>
      </c>
      <c r="J28" s="22">
        <f t="shared" si="9"/>
        <v>129598.24</v>
      </c>
      <c r="K28" s="23">
        <f t="shared" si="10"/>
        <v>0.0019783598860633757</v>
      </c>
      <c r="L28" s="42">
        <f t="shared" si="11"/>
        <v>-0.1989548623499826</v>
      </c>
      <c r="M28" s="43" t="str">
        <f t="shared" si="12"/>
        <v>0.00%</v>
      </c>
      <c r="N28" s="44">
        <f t="shared" si="13"/>
        <v>-0.1989548623499826</v>
      </c>
    </row>
    <row r="29" spans="1:14" ht="13.5">
      <c r="A29" s="24" t="s">
        <v>20</v>
      </c>
      <c r="B29" s="25">
        <v>1290819.77</v>
      </c>
      <c r="C29" s="26">
        <v>190750.1</v>
      </c>
      <c r="D29" s="26">
        <v>2708640.87</v>
      </c>
      <c r="E29" s="22">
        <f t="shared" si="7"/>
        <v>4190210.74</v>
      </c>
      <c r="F29" s="23">
        <f t="shared" si="8"/>
        <v>0.056420503271118076</v>
      </c>
      <c r="G29" s="25">
        <v>1329868.53</v>
      </c>
      <c r="H29" s="26">
        <v>188167.98</v>
      </c>
      <c r="I29" s="26">
        <v>2697753.14</v>
      </c>
      <c r="J29" s="22">
        <f t="shared" si="9"/>
        <v>4215789.65</v>
      </c>
      <c r="K29" s="23">
        <f t="shared" si="10"/>
        <v>0.06435541973132629</v>
      </c>
      <c r="L29" s="42">
        <f t="shared" si="11"/>
        <v>-0.02402224173119516</v>
      </c>
      <c r="M29" s="43">
        <f t="shared" si="12"/>
        <v>0.004035851108304067</v>
      </c>
      <c r="N29" s="44">
        <f t="shared" si="13"/>
        <v>-0.0060674066126615855</v>
      </c>
    </row>
    <row r="30" spans="1:14" ht="13.5">
      <c r="A30" s="24" t="s">
        <v>21</v>
      </c>
      <c r="B30" s="25">
        <v>0</v>
      </c>
      <c r="C30" s="26">
        <v>18639.51</v>
      </c>
      <c r="D30" s="26">
        <v>0</v>
      </c>
      <c r="E30" s="22">
        <f t="shared" si="7"/>
        <v>18639.51</v>
      </c>
      <c r="F30" s="23">
        <f t="shared" si="8"/>
        <v>0.0002509779579551739</v>
      </c>
      <c r="G30" s="25">
        <v>507.06</v>
      </c>
      <c r="H30" s="26">
        <v>21643.94</v>
      </c>
      <c r="I30" s="26">
        <v>1702.94</v>
      </c>
      <c r="J30" s="22">
        <f t="shared" si="9"/>
        <v>23853.94</v>
      </c>
      <c r="K30" s="23">
        <f t="shared" si="10"/>
        <v>0.0003641382631474208</v>
      </c>
      <c r="L30" s="42">
        <f t="shared" si="11"/>
        <v>-0.1585251230192769</v>
      </c>
      <c r="M30" s="43">
        <f t="shared" si="12"/>
        <v>-1</v>
      </c>
      <c r="N30" s="44">
        <f t="shared" si="13"/>
        <v>-0.21859826930058512</v>
      </c>
    </row>
    <row r="31" spans="1:14" ht="13.5">
      <c r="A31" s="24" t="s">
        <v>22</v>
      </c>
      <c r="B31" s="25">
        <v>2720256.24</v>
      </c>
      <c r="C31" s="26">
        <v>3131872.11</v>
      </c>
      <c r="D31" s="26">
        <v>158171.37</v>
      </c>
      <c r="E31" s="22">
        <f>SUM(B31:D31)</f>
        <v>6010299.72</v>
      </c>
      <c r="F31" s="23">
        <f t="shared" si="8"/>
        <v>0.08092770413085716</v>
      </c>
      <c r="G31" s="25">
        <v>2243828.27</v>
      </c>
      <c r="H31" s="26">
        <v>2322523.44</v>
      </c>
      <c r="I31" s="26">
        <v>196473.37</v>
      </c>
      <c r="J31" s="22">
        <f t="shared" si="9"/>
        <v>4762825.08</v>
      </c>
      <c r="K31" s="23">
        <f t="shared" si="10"/>
        <v>0.0727060960288395</v>
      </c>
      <c r="L31" s="42">
        <f t="shared" si="11"/>
        <v>0.28157634839739476</v>
      </c>
      <c r="M31" s="43">
        <f t="shared" si="12"/>
        <v>-0.1949475392008596</v>
      </c>
      <c r="N31" s="44">
        <f t="shared" si="13"/>
        <v>0.2619190541425467</v>
      </c>
    </row>
    <row r="32" spans="1:14" ht="13.5">
      <c r="A32" s="24" t="s">
        <v>23</v>
      </c>
      <c r="B32" s="25">
        <v>2356088.57</v>
      </c>
      <c r="C32" s="26">
        <v>557081.45</v>
      </c>
      <c r="D32" s="26">
        <v>4739.55</v>
      </c>
      <c r="E32" s="22">
        <f t="shared" si="7"/>
        <v>2917909.5699999994</v>
      </c>
      <c r="F32" s="23">
        <f t="shared" si="8"/>
        <v>0.03928917580861618</v>
      </c>
      <c r="G32" s="25">
        <v>1624136.07</v>
      </c>
      <c r="H32" s="26">
        <v>674076.84</v>
      </c>
      <c r="I32" s="26">
        <v>5217.44</v>
      </c>
      <c r="J32" s="22">
        <f t="shared" si="9"/>
        <v>2303430.35</v>
      </c>
      <c r="K32" s="23">
        <f t="shared" si="10"/>
        <v>0.03516262415894631</v>
      </c>
      <c r="L32" s="42">
        <f t="shared" si="11"/>
        <v>0.2675805654577057</v>
      </c>
      <c r="M32" s="43">
        <f t="shared" si="12"/>
        <v>-0.09159472844920102</v>
      </c>
      <c r="N32" s="44">
        <f t="shared" si="13"/>
        <v>0.26676700686869004</v>
      </c>
    </row>
    <row r="33" spans="1:14" ht="13.5">
      <c r="A33" s="24" t="s">
        <v>24</v>
      </c>
      <c r="B33" s="25">
        <v>22891688.61</v>
      </c>
      <c r="C33" s="26">
        <v>440052.48</v>
      </c>
      <c r="D33" s="26">
        <v>316629.54</v>
      </c>
      <c r="E33" s="22">
        <f t="shared" si="7"/>
        <v>23648370.63</v>
      </c>
      <c r="F33" s="23">
        <f t="shared" si="8"/>
        <v>0.3184214482936788</v>
      </c>
      <c r="G33" s="25">
        <v>19641609.81</v>
      </c>
      <c r="H33" s="26">
        <v>242850.15</v>
      </c>
      <c r="I33" s="26">
        <v>286755.55</v>
      </c>
      <c r="J33" s="22">
        <f t="shared" si="9"/>
        <v>20171215.509999998</v>
      </c>
      <c r="K33" s="23">
        <f t="shared" si="10"/>
        <v>0.30792025893348085</v>
      </c>
      <c r="L33" s="42">
        <f t="shared" si="11"/>
        <v>0.1733655898593487</v>
      </c>
      <c r="M33" s="43">
        <f t="shared" si="12"/>
        <v>0.10417929138599069</v>
      </c>
      <c r="N33" s="44">
        <f t="shared" si="13"/>
        <v>0.17238203212276337</v>
      </c>
    </row>
    <row r="34" spans="1:14" ht="13.5">
      <c r="A34" s="24" t="s">
        <v>25</v>
      </c>
      <c r="B34" s="25">
        <v>223921.82</v>
      </c>
      <c r="C34" s="26">
        <v>560756.47</v>
      </c>
      <c r="D34" s="26">
        <v>150855.59</v>
      </c>
      <c r="E34" s="22">
        <f t="shared" si="7"/>
        <v>935533.88</v>
      </c>
      <c r="F34" s="23">
        <f t="shared" si="8"/>
        <v>0.012596810903305972</v>
      </c>
      <c r="G34" s="25">
        <v>2116.78</v>
      </c>
      <c r="H34" s="26">
        <v>522570.55</v>
      </c>
      <c r="I34" s="26">
        <v>139294.64</v>
      </c>
      <c r="J34" s="22">
        <f t="shared" si="9"/>
        <v>663981.97</v>
      </c>
      <c r="K34" s="23">
        <f t="shared" si="10"/>
        <v>0.01013590380947562</v>
      </c>
      <c r="L34" s="42">
        <f t="shared" si="11"/>
        <v>0.49551598663531693</v>
      </c>
      <c r="M34" s="43">
        <f t="shared" si="12"/>
        <v>0.0829963737298145</v>
      </c>
      <c r="N34" s="44">
        <f t="shared" si="13"/>
        <v>0.40897482502423976</v>
      </c>
    </row>
    <row r="35" spans="1:14" ht="13.5">
      <c r="A35" s="24" t="s">
        <v>26</v>
      </c>
      <c r="B35" s="25">
        <v>8059584</v>
      </c>
      <c r="C35" s="26">
        <v>35851</v>
      </c>
      <c r="D35" s="27">
        <v>5721210.24</v>
      </c>
      <c r="E35" s="22">
        <f t="shared" si="7"/>
        <v>13816645.24</v>
      </c>
      <c r="F35" s="23">
        <f t="shared" si="8"/>
        <v>0.18603887162947275</v>
      </c>
      <c r="G35" s="25">
        <v>8417191.95</v>
      </c>
      <c r="H35" s="26">
        <v>29695.98</v>
      </c>
      <c r="I35" s="27">
        <v>5327632.14</v>
      </c>
      <c r="J35" s="22">
        <f t="shared" si="9"/>
        <v>13774520.07</v>
      </c>
      <c r="K35" s="23">
        <f t="shared" si="10"/>
        <v>0.21027259287057357</v>
      </c>
      <c r="L35" s="42">
        <f t="shared" si="11"/>
        <v>-0.04160738640224859</v>
      </c>
      <c r="M35" s="43">
        <f t="shared" si="12"/>
        <v>0.07387486404044408</v>
      </c>
      <c r="N35" s="44">
        <f t="shared" si="13"/>
        <v>0.0030581951157591103</v>
      </c>
    </row>
    <row r="36" spans="1:14" ht="14.25" thickBot="1">
      <c r="A36" s="28" t="s">
        <v>27</v>
      </c>
      <c r="B36" s="29">
        <v>5276.1</v>
      </c>
      <c r="C36" s="26">
        <v>254</v>
      </c>
      <c r="D36" s="30">
        <v>0.01</v>
      </c>
      <c r="E36" s="22">
        <f>SUM(B36:D36)</f>
        <v>5530.110000000001</v>
      </c>
      <c r="F36" s="23">
        <f t="shared" si="8"/>
        <v>7.446202797538598E-05</v>
      </c>
      <c r="G36" s="29">
        <v>2836.68</v>
      </c>
      <c r="H36" s="26">
        <v>124.94</v>
      </c>
      <c r="I36" s="30">
        <v>0</v>
      </c>
      <c r="J36" s="22">
        <f t="shared" si="9"/>
        <v>2961.62</v>
      </c>
      <c r="K36" s="23">
        <f t="shared" si="10"/>
        <v>4.521010629282477E-05</v>
      </c>
      <c r="L36" s="42">
        <f t="shared" si="11"/>
        <v>0.867255083366536</v>
      </c>
      <c r="M36" s="43" t="str">
        <f t="shared" si="12"/>
        <v>0.00%</v>
      </c>
      <c r="N36" s="44">
        <f t="shared" si="13"/>
        <v>0.8672584598969486</v>
      </c>
    </row>
    <row r="37" spans="1:14" ht="15" thickBot="1" thickTop="1">
      <c r="A37" s="31" t="s">
        <v>28</v>
      </c>
      <c r="B37" s="32">
        <f>SUM(B23:B36)</f>
        <v>51020760.900000006</v>
      </c>
      <c r="C37" s="32">
        <f>SUM(C23:C36)</f>
        <v>6674634.829999999</v>
      </c>
      <c r="D37" s="32">
        <f>SUM(D23:D36)</f>
        <v>16572122.229999999</v>
      </c>
      <c r="E37" s="32">
        <f>SUM(E23:E36)</f>
        <v>74267517.96</v>
      </c>
      <c r="F37" s="33">
        <f>IF(E$37=0,"0.00%",E37/E$37)</f>
        <v>1</v>
      </c>
      <c r="G37" s="34">
        <v>32119430.47</v>
      </c>
      <c r="H37" s="34">
        <v>4992984.41</v>
      </c>
      <c r="I37" s="32">
        <v>12569180.410000002</v>
      </c>
      <c r="J37" s="32">
        <f>SUM(J23:J36)</f>
        <v>65507919.42</v>
      </c>
      <c r="K37" s="33">
        <f>IF(J$37=0,"0.00%",J37/J$37)</f>
        <v>1</v>
      </c>
      <c r="L37" s="45">
        <f>IF(H37=0,"0.00%",(B37+C37)/(G37+H37)-1)</f>
        <v>0.5546117361684337</v>
      </c>
      <c r="M37" s="46">
        <f>IF(I37=0,"0.00%",D37/I37-1)</f>
        <v>0.3184727794037603</v>
      </c>
      <c r="N37" s="41">
        <f>IF(J37=0,"0.00%",E37/J37-1)</f>
        <v>0.1337181613697478</v>
      </c>
    </row>
    <row r="38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5" scale="69" r:id="rId1"/>
  <headerFooter alignWithMargins="0">
    <oddHeader>&amp;C&amp;"Arial,Bold"&amp;14National Airport Sales Jan - Mar 13-14</oddHeader>
    <oddFooter>&amp;LStatistics and Reference Materials/National Airport (Mar 13-14)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Giles, Joanne</cp:lastModifiedBy>
  <cp:lastPrinted>2013-04-25T13:12:57Z</cp:lastPrinted>
  <dcterms:created xsi:type="dcterms:W3CDTF">2008-03-06T19:16:26Z</dcterms:created>
  <dcterms:modified xsi:type="dcterms:W3CDTF">2014-06-24T18:44:54Z</dcterms:modified>
  <cp:category/>
  <cp:version/>
  <cp:contentType/>
  <cp:contentStatus/>
</cp:coreProperties>
</file>