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<sst xmlns="http://schemas.openxmlformats.org/spreadsheetml/2006/main" count="90" uniqueCount="34">
  <si>
    <t>National Gross Sales -Airport</t>
  </si>
  <si>
    <t>Variance</t>
  </si>
  <si>
    <t>Department (product lines)</t>
  </si>
  <si>
    <t>Imported (IDNP)</t>
  </si>
  <si>
    <t>Imported (IDP)</t>
  </si>
  <si>
    <t>Domestic</t>
  </si>
  <si>
    <t>Total</t>
  </si>
  <si>
    <t>Sales</t>
  </si>
  <si>
    <t>Imported</t>
  </si>
  <si>
    <t>Rayon (gamme de produits)</t>
  </si>
  <si>
    <t>Importees</t>
  </si>
  <si>
    <t>Nationales</t>
  </si>
  <si>
    <t>Mix %</t>
  </si>
  <si>
    <t>+/- %</t>
  </si>
  <si>
    <t>Accessories (purses, wallets, sunglasses, etc.)</t>
  </si>
  <si>
    <t>Alcohol (liquor, liqueur, wine, coolers)</t>
  </si>
  <si>
    <t>Beer (beer, malt-based coolers)</t>
  </si>
  <si>
    <t>Clothing (including hats, fur, leather)</t>
  </si>
  <si>
    <t>Crafts/arts</t>
  </si>
  <si>
    <t>Electronics, Cameras, Binoculars, etc.</t>
  </si>
  <si>
    <t>Food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</si>
  <si>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</si>
  <si>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</si>
  <si>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</si>
  <si>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</si>
  <si>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Souvenirs (no clothing)</t>
  </si>
  <si>
    <t>Tobacco, Cigars, Loose Tobacco</t>
  </si>
  <si>
    <t>Other</t>
  </si>
  <si>
    <t>TOTAL / TOTAUX</t>
  </si>
  <si>
    <t>National Gross Sales - Airport</t>
  </si>
  <si>
    <t>Feb 15</t>
  </si>
  <si>
    <t>Jan - Feb 15</t>
  </si>
  <si>
    <t>Feb 16</t>
  </si>
  <si>
    <t>Jan - Feb 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</si>
</sst>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7" fontId="1" fillId="0" borderId="10" xfId="0" applyNumberFormat="1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 quotePrefix="1">
      <alignment horizontal="center"/>
    </xf>
    <xf numFmtId="0" fontId="3" fillId="0" borderId="20" xfId="0" applyFont="1" applyBorder="1" applyAlignment="1" quotePrefix="1">
      <alignment horizontal="center"/>
    </xf>
    <xf numFmtId="0" fontId="3" fillId="0" borderId="21" xfId="0" applyFont="1" applyBorder="1" applyAlignment="1" quotePrefix="1">
      <alignment horizontal="center"/>
    </xf>
    <xf numFmtId="0" fontId="3" fillId="0" borderId="22" xfId="0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0" fontId="4" fillId="0" borderId="26" xfId="57" applyNumberFormat="1" applyFont="1" applyBorder="1" applyAlignment="1">
      <alignment/>
    </xf>
    <xf numFmtId="0" fontId="3" fillId="0" borderId="27" xfId="0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164" fontId="3" fillId="33" borderId="34" xfId="0" applyNumberFormat="1" applyFont="1" applyFill="1" applyBorder="1" applyAlignment="1">
      <alignment/>
    </xf>
    <xf numFmtId="10" fontId="3" fillId="33" borderId="35" xfId="57" applyNumberFormat="1" applyFont="1" applyFill="1" applyBorder="1" applyAlignment="1">
      <alignment/>
    </xf>
    <xf numFmtId="164" fontId="3" fillId="33" borderId="36" xfId="0" applyNumberFormat="1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0" fontId="4" fillId="0" borderId="26" xfId="57" applyNumberFormat="1" applyFont="1" applyBorder="1" applyAlignment="1">
      <alignment horizontal="right"/>
    </xf>
    <xf numFmtId="10" fontId="3" fillId="33" borderId="35" xfId="57" applyNumberFormat="1" applyFont="1" applyFill="1" applyBorder="1" applyAlignment="1">
      <alignment horizontal="right"/>
    </xf>
    <xf numFmtId="10" fontId="4" fillId="0" borderId="38" xfId="57" applyNumberFormat="1" applyFont="1" applyBorder="1" applyAlignment="1">
      <alignment horizontal="right"/>
    </xf>
    <xf numFmtId="10" fontId="4" fillId="0" borderId="25" xfId="57" applyNumberFormat="1" applyFont="1" applyBorder="1" applyAlignment="1">
      <alignment horizontal="right"/>
    </xf>
    <xf numFmtId="10" fontId="3" fillId="0" borderId="26" xfId="57" applyNumberFormat="1" applyFont="1" applyBorder="1" applyAlignment="1">
      <alignment horizontal="right"/>
    </xf>
    <xf numFmtId="10" fontId="3" fillId="33" borderId="36" xfId="57" applyNumberFormat="1" applyFont="1" applyFill="1" applyBorder="1" applyAlignment="1">
      <alignment horizontal="right"/>
    </xf>
    <xf numFmtId="10" fontId="3" fillId="33" borderId="34" xfId="57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view="pageLayout" zoomScaleNormal="75" workbookViewId="0" topLeftCell="B3">
      <selection activeCell="B37" sqref="B37"/>
    </sheetView>
  </sheetViews>
  <sheetFormatPr defaultColWidth="9.140625" defaultRowHeight="12.75"/>
  <cols>
    <col min="1" max="1" width="51.28125" style="0" customWidth="1"/>
    <col min="2" max="2" width="18.00390625" style="0" bestFit="1" customWidth="1"/>
    <col min="3" max="3" width="16.57421875" style="0" bestFit="1" customWidth="1"/>
    <col min="4" max="4" width="15.7109375" style="0" bestFit="1" customWidth="1"/>
    <col min="5" max="5" width="17.140625" style="0" bestFit="1" customWidth="1"/>
    <col min="6" max="6" width="9.28125" style="0" bestFit="1" customWidth="1"/>
    <col min="7" max="7" width="18.00390625" style="0" bestFit="1" customWidth="1"/>
    <col min="8" max="9" width="15.7109375" style="0" bestFit="1" customWidth="1"/>
    <col min="10" max="10" width="17.140625" style="0" bestFit="1" customWidth="1"/>
    <col min="11" max="11" width="9.28125" style="0" bestFit="1" customWidth="1"/>
    <col min="12" max="12" width="11.00390625" style="0" bestFit="1" customWidth="1"/>
    <col min="13" max="13" width="11.140625" style="0" bestFit="1" customWidth="1"/>
    <col min="14" max="14" width="10.00390625" style="0" bestFit="1" customWidth="1"/>
  </cols>
  <sheetData>
    <row r="1" spans="1:14" ht="16.5" thickBot="1" thickTop="1">
      <c r="A1" s="1" t="s">
        <v>0</v>
      </c>
      <c r="B1" s="2"/>
      <c r="C1" s="4"/>
      <c r="D1" s="4" t="s">
        <v>32</v>
      </c>
      <c r="E1" s="5"/>
      <c r="F1" s="6"/>
      <c r="G1" s="5"/>
      <c r="H1" s="7"/>
      <c r="I1" s="4" t="s">
        <v>30</v>
      </c>
      <c r="J1" s="5"/>
      <c r="K1" s="6"/>
      <c r="L1" s="7"/>
      <c r="M1" s="3" t="s">
        <v>1</v>
      </c>
      <c r="N1" s="6"/>
    </row>
    <row r="2" spans="1:14" ht="15.75" thickTop="1">
      <c r="A2" s="8" t="s">
        <v>2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  <c r="G2" s="9" t="s">
        <v>3</v>
      </c>
      <c r="H2" s="9" t="s">
        <v>4</v>
      </c>
      <c r="I2" s="10" t="s">
        <v>5</v>
      </c>
      <c r="J2" s="10" t="s">
        <v>6</v>
      </c>
      <c r="K2" s="11" t="s">
        <v>7</v>
      </c>
      <c r="L2" s="9" t="s">
        <v>8</v>
      </c>
      <c r="M2" s="10" t="s">
        <v>5</v>
      </c>
      <c r="N2" s="11" t="s">
        <v>6</v>
      </c>
    </row>
    <row r="3" spans="1:14" ht="15.75" thickBot="1">
      <c r="A3" s="12" t="s">
        <v>9</v>
      </c>
      <c r="B3" s="13" t="s">
        <v>10</v>
      </c>
      <c r="C3" s="13" t="s">
        <v>10</v>
      </c>
      <c r="D3" s="14" t="s">
        <v>11</v>
      </c>
      <c r="E3" s="14"/>
      <c r="F3" s="15" t="s">
        <v>12</v>
      </c>
      <c r="G3" s="13" t="s">
        <v>10</v>
      </c>
      <c r="H3" s="13" t="s">
        <v>10</v>
      </c>
      <c r="I3" s="14" t="s">
        <v>11</v>
      </c>
      <c r="J3" s="14"/>
      <c r="K3" s="15" t="s">
        <v>12</v>
      </c>
      <c r="L3" s="16" t="s">
        <v>13</v>
      </c>
      <c r="M3" s="17" t="s">
        <v>13</v>
      </c>
      <c r="N3" s="18" t="s">
        <v>13</v>
      </c>
    </row>
    <row r="4" spans="1:14" ht="15.75" thickTop="1">
      <c r="A4" s="19" t="s">
        <v>14</v>
      </c>
      <c r="B4" s="20">
        <v>929330.17</v>
      </c>
      <c r="C4" s="21">
        <v>350444.93</v>
      </c>
      <c r="D4" s="22">
        <v>9352.24</v>
      </c>
      <c r="E4" s="22">
        <f>SUM(B4:D4)</f>
        <v>1289127.34</v>
      </c>
      <c r="F4" s="40">
        <f>IF(E$18=0,"0.00%",E4/E$18)</f>
        <v>0.037803310996012134</v>
      </c>
      <c r="G4" s="20">
        <v>779200.18</v>
      </c>
      <c r="H4" s="21">
        <v>402605.73</v>
      </c>
      <c r="I4" s="22">
        <v>6307.19</v>
      </c>
      <c r="J4" s="22">
        <f>SUM(G4:I4)</f>
        <v>1188113.1</v>
      </c>
      <c r="K4" s="23">
        <f>IF(J$18=0,"0.00%",J4/J$18)</f>
        <v>0.04186103840649157</v>
      </c>
      <c r="L4" s="42">
        <f>IF((G4+H4)=0,"0.00%",(B4+C4)/(G4+H4)-1)</f>
        <v>0.08289786772178176</v>
      </c>
      <c r="M4" s="43">
        <f>IF(I4=0,"0.00%",D4/I4-1)</f>
        <v>0.48279027585977285</v>
      </c>
      <c r="N4" s="44">
        <f>IF(J4=0,"0.00%",E4/J4-1)</f>
        <v>0.08502072740381372</v>
      </c>
    </row>
    <row r="5" spans="1:14" ht="15">
      <c r="A5" s="24" t="s">
        <v>15</v>
      </c>
      <c r="B5" s="25">
        <v>3842129.11</v>
      </c>
      <c r="C5" s="26">
        <v>0</v>
      </c>
      <c r="D5" s="26">
        <v>3180942.59</v>
      </c>
      <c r="E5" s="22">
        <f aca="true" t="shared" si="0" ref="E5:E17">SUM(B5:D5)</f>
        <v>7023071.699999999</v>
      </c>
      <c r="F5" s="40">
        <f aca="true" t="shared" si="1" ref="F5:F17">IF(E$18=0,"0.00%",E5/E$18)</f>
        <v>0.20594968036469663</v>
      </c>
      <c r="G5" s="25">
        <v>3322569.61</v>
      </c>
      <c r="H5" s="26">
        <v>0</v>
      </c>
      <c r="I5" s="26">
        <v>2698393.65</v>
      </c>
      <c r="J5" s="22">
        <f aca="true" t="shared" si="2" ref="J5:J17">SUM(G5:I5)</f>
        <v>6020963.26</v>
      </c>
      <c r="K5" s="23">
        <f aca="true" t="shared" si="3" ref="K5:K17">IF(J$18=0,"0.00%",J5/J$18)</f>
        <v>0.21213786319748065</v>
      </c>
      <c r="L5" s="42">
        <f aca="true" t="shared" si="4" ref="L5:L17">IF((G5+H5)=0,"0.00%",(B5+C5)/(G5+H5)-1)</f>
        <v>0.15637279605407572</v>
      </c>
      <c r="M5" s="43">
        <f aca="true" t="shared" si="5" ref="M5:M17">IF(I5=0,"0.00%",D5/I5-1)</f>
        <v>0.17882822248710828</v>
      </c>
      <c r="N5" s="44">
        <f aca="true" t="shared" si="6" ref="N5:N17">IF(J5=0,"0.00%",E5/J5-1)</f>
        <v>0.16643656450413213</v>
      </c>
    </row>
    <row r="6" spans="1:14" ht="15">
      <c r="A6" s="24" t="s">
        <v>16</v>
      </c>
      <c r="B6" s="25">
        <v>0</v>
      </c>
      <c r="C6" s="26">
        <v>0</v>
      </c>
      <c r="D6" s="26">
        <v>21455.64</v>
      </c>
      <c r="E6" s="22">
        <f t="shared" si="0"/>
        <v>21455.64</v>
      </c>
      <c r="F6" s="40">
        <f t="shared" si="1"/>
        <v>0.0006291808468963801</v>
      </c>
      <c r="G6" s="25">
        <v>0</v>
      </c>
      <c r="H6" s="26">
        <v>0</v>
      </c>
      <c r="I6" s="26">
        <v>20486.4</v>
      </c>
      <c r="J6" s="22">
        <f t="shared" si="2"/>
        <v>20486.4</v>
      </c>
      <c r="K6" s="23">
        <f t="shared" si="3"/>
        <v>0.0007218016342137369</v>
      </c>
      <c r="L6" s="42" t="str">
        <f t="shared" si="4"/>
        <v>0.00%</v>
      </c>
      <c r="M6" s="43">
        <f t="shared" si="5"/>
        <v>0.04731138706654159</v>
      </c>
      <c r="N6" s="44">
        <f t="shared" si="6"/>
        <v>0.04731138706654159</v>
      </c>
    </row>
    <row r="7" spans="1:14" ht="15">
      <c r="A7" s="24" t="s">
        <v>17</v>
      </c>
      <c r="B7" s="25">
        <v>1663630.12</v>
      </c>
      <c r="C7" s="26">
        <v>196397.25</v>
      </c>
      <c r="D7" s="26">
        <v>69649.26</v>
      </c>
      <c r="E7" s="22">
        <f t="shared" si="0"/>
        <v>1929676.6300000001</v>
      </c>
      <c r="F7" s="40">
        <f t="shared" si="1"/>
        <v>0.05658724588497723</v>
      </c>
      <c r="G7" s="25">
        <v>1131721.5</v>
      </c>
      <c r="H7" s="26">
        <v>205335.92</v>
      </c>
      <c r="I7" s="26">
        <v>84499.58</v>
      </c>
      <c r="J7" s="22">
        <f t="shared" si="2"/>
        <v>1421557</v>
      </c>
      <c r="K7" s="23">
        <f t="shared" si="3"/>
        <v>0.05008601636832127</v>
      </c>
      <c r="L7" s="42">
        <f t="shared" si="4"/>
        <v>0.3911349970295219</v>
      </c>
      <c r="M7" s="43">
        <f t="shared" si="5"/>
        <v>-0.17574430547465447</v>
      </c>
      <c r="N7" s="44">
        <f t="shared" si="6"/>
        <v>0.3574388012580574</v>
      </c>
    </row>
    <row r="8" spans="1:14" ht="15">
      <c r="A8" s="24" t="s">
        <v>18</v>
      </c>
      <c r="B8" s="25">
        <v>2824.64</v>
      </c>
      <c r="C8" s="26">
        <v>291.85</v>
      </c>
      <c r="D8" s="26">
        <v>7702.65</v>
      </c>
      <c r="E8" s="22">
        <f t="shared" si="0"/>
        <v>10819.14</v>
      </c>
      <c r="F8" s="40">
        <f t="shared" si="1"/>
        <v>0.0003172683577786774</v>
      </c>
      <c r="G8" s="25">
        <v>3681.97</v>
      </c>
      <c r="H8" s="26">
        <v>194.25</v>
      </c>
      <c r="I8" s="26">
        <v>6597.1</v>
      </c>
      <c r="J8" s="22">
        <f t="shared" si="2"/>
        <v>10473.32</v>
      </c>
      <c r="K8" s="23">
        <f t="shared" si="3"/>
        <v>0.000369008683401838</v>
      </c>
      <c r="L8" s="42">
        <f t="shared" si="4"/>
        <v>-0.19599764719236779</v>
      </c>
      <c r="M8" s="43">
        <f t="shared" si="5"/>
        <v>0.16758120992557335</v>
      </c>
      <c r="N8" s="44">
        <f t="shared" si="6"/>
        <v>0.03301913815294477</v>
      </c>
    </row>
    <row r="9" spans="1:14" ht="15">
      <c r="A9" s="24" t="s">
        <v>19</v>
      </c>
      <c r="B9" s="25">
        <v>8222.69</v>
      </c>
      <c r="C9" s="26">
        <v>9726.31</v>
      </c>
      <c r="D9" s="26">
        <v>210</v>
      </c>
      <c r="E9" s="22">
        <f t="shared" si="0"/>
        <v>18159</v>
      </c>
      <c r="F9" s="40">
        <f t="shared" si="1"/>
        <v>0.0005325077694625454</v>
      </c>
      <c r="G9" s="25">
        <v>5678.41</v>
      </c>
      <c r="H9" s="26">
        <v>13333.6</v>
      </c>
      <c r="I9" s="26">
        <v>477</v>
      </c>
      <c r="J9" s="22">
        <f t="shared" si="2"/>
        <v>19489.010000000002</v>
      </c>
      <c r="K9" s="23">
        <f t="shared" si="3"/>
        <v>0.0006866603828494933</v>
      </c>
      <c r="L9" s="42">
        <f t="shared" si="4"/>
        <v>-0.05591255211837154</v>
      </c>
      <c r="M9" s="43">
        <f t="shared" si="5"/>
        <v>-0.559748427672956</v>
      </c>
      <c r="N9" s="44">
        <f t="shared" si="6"/>
        <v>-0.06824410270198444</v>
      </c>
    </row>
    <row r="10" spans="1:14" ht="15">
      <c r="A10" s="24" t="s">
        <v>20</v>
      </c>
      <c r="B10" s="25">
        <v>616244.25</v>
      </c>
      <c r="C10" s="26">
        <v>60917.43</v>
      </c>
      <c r="D10" s="26">
        <v>1226282.91</v>
      </c>
      <c r="E10" s="22">
        <f t="shared" si="0"/>
        <v>1903444.5899999999</v>
      </c>
      <c r="F10" s="40">
        <f t="shared" si="1"/>
        <v>0.055817998398394686</v>
      </c>
      <c r="G10" s="25">
        <v>524427.56</v>
      </c>
      <c r="H10" s="26">
        <v>90383.87</v>
      </c>
      <c r="I10" s="26">
        <v>1000339.72</v>
      </c>
      <c r="J10" s="22">
        <f t="shared" si="2"/>
        <v>1615151.15</v>
      </c>
      <c r="K10" s="23">
        <f t="shared" si="3"/>
        <v>0.056906959718261686</v>
      </c>
      <c r="L10" s="42">
        <f t="shared" si="4"/>
        <v>0.10141361555363404</v>
      </c>
      <c r="M10" s="43">
        <f t="shared" si="5"/>
        <v>0.22586645864666854</v>
      </c>
      <c r="N10" s="44">
        <f t="shared" si="6"/>
        <v>0.17849316455614694</v>
      </c>
    </row>
    <row r="11" spans="1:14" ht="15">
      <c r="A11" s="24" t="s">
        <v>21</v>
      </c>
      <c r="B11" s="25">
        <v>636.4</v>
      </c>
      <c r="C11" s="26">
        <v>7371.47</v>
      </c>
      <c r="D11" s="26">
        <v>430.6</v>
      </c>
      <c r="E11" s="22">
        <f t="shared" si="0"/>
        <v>8438.47</v>
      </c>
      <c r="F11" s="40">
        <f t="shared" si="1"/>
        <v>0.0002474558531514183</v>
      </c>
      <c r="G11" s="25">
        <v>66.99</v>
      </c>
      <c r="H11" s="26">
        <v>7138.65</v>
      </c>
      <c r="I11" s="26">
        <v>638.15</v>
      </c>
      <c r="J11" s="22">
        <f t="shared" si="2"/>
        <v>7843.789999999999</v>
      </c>
      <c r="K11" s="23">
        <f t="shared" si="3"/>
        <v>0.00027636190059890294</v>
      </c>
      <c r="L11" s="42">
        <f t="shared" si="4"/>
        <v>0.1113336219961032</v>
      </c>
      <c r="M11" s="43">
        <f t="shared" si="5"/>
        <v>-0.32523701324140086</v>
      </c>
      <c r="N11" s="44">
        <f t="shared" si="6"/>
        <v>0.07581539026414541</v>
      </c>
    </row>
    <row r="12" spans="1:14" ht="15">
      <c r="A12" s="24" t="s">
        <v>22</v>
      </c>
      <c r="B12" s="25">
        <v>2199071.25</v>
      </c>
      <c r="C12" s="26">
        <v>1672939.01</v>
      </c>
      <c r="D12" s="26">
        <v>57612.85</v>
      </c>
      <c r="E12" s="22">
        <f t="shared" si="0"/>
        <v>3929623.11</v>
      </c>
      <c r="F12" s="40">
        <f t="shared" si="1"/>
        <v>0.1152351361382549</v>
      </c>
      <c r="G12" s="25">
        <v>1081578.56</v>
      </c>
      <c r="H12" s="26">
        <v>1261887.74</v>
      </c>
      <c r="I12" s="26">
        <v>41875.07</v>
      </c>
      <c r="J12" s="22">
        <f t="shared" si="2"/>
        <v>2385341.3699999996</v>
      </c>
      <c r="K12" s="23">
        <f t="shared" si="3"/>
        <v>0.0840432335121658</v>
      </c>
      <c r="L12" s="42">
        <f t="shared" si="4"/>
        <v>0.652257709018474</v>
      </c>
      <c r="M12" s="43">
        <f t="shared" si="5"/>
        <v>0.37582695384151</v>
      </c>
      <c r="N12" s="44">
        <f t="shared" si="6"/>
        <v>0.6474049204957195</v>
      </c>
    </row>
    <row r="13" spans="1:14" ht="15">
      <c r="A13" s="24" t="s">
        <v>23</v>
      </c>
      <c r="B13" s="25">
        <v>1735065.19</v>
      </c>
      <c r="C13" s="26">
        <v>191337.73</v>
      </c>
      <c r="D13" s="26">
        <v>880.05</v>
      </c>
      <c r="E13" s="22">
        <f t="shared" si="0"/>
        <v>1927282.97</v>
      </c>
      <c r="F13" s="40">
        <f t="shared" si="1"/>
        <v>0.05651705245210913</v>
      </c>
      <c r="G13" s="25">
        <v>1034204.82</v>
      </c>
      <c r="H13" s="26">
        <v>191249.09</v>
      </c>
      <c r="I13" s="26">
        <v>2026.1</v>
      </c>
      <c r="J13" s="22">
        <f t="shared" si="2"/>
        <v>1227480.01</v>
      </c>
      <c r="K13" s="23">
        <f t="shared" si="3"/>
        <v>0.04324806101524396</v>
      </c>
      <c r="L13" s="42">
        <f t="shared" si="4"/>
        <v>0.5719913285029219</v>
      </c>
      <c r="M13" s="43">
        <f t="shared" si="5"/>
        <v>-0.5656433542273334</v>
      </c>
      <c r="N13" s="44">
        <f t="shared" si="6"/>
        <v>0.5701135287734747</v>
      </c>
    </row>
    <row r="14" spans="1:14" ht="15">
      <c r="A14" s="24" t="s">
        <v>24</v>
      </c>
      <c r="B14" s="25">
        <v>10915269.64</v>
      </c>
      <c r="C14" s="26">
        <v>90960.88</v>
      </c>
      <c r="D14" s="26">
        <v>235336.19</v>
      </c>
      <c r="E14" s="22">
        <f t="shared" si="0"/>
        <v>11241566.71</v>
      </c>
      <c r="F14" s="40">
        <f t="shared" si="1"/>
        <v>0.3296559069335594</v>
      </c>
      <c r="G14" s="25">
        <v>9125081.82</v>
      </c>
      <c r="H14" s="26">
        <v>224014.67</v>
      </c>
      <c r="I14" s="26">
        <v>161709.81</v>
      </c>
      <c r="J14" s="22">
        <f t="shared" si="2"/>
        <v>9510806.3</v>
      </c>
      <c r="K14" s="23">
        <f t="shared" si="3"/>
        <v>0.3350962360409981</v>
      </c>
      <c r="L14" s="42">
        <f t="shared" si="4"/>
        <v>0.17725071420243754</v>
      </c>
      <c r="M14" s="43">
        <f t="shared" si="5"/>
        <v>0.4552994032953226</v>
      </c>
      <c r="N14" s="44">
        <f t="shared" si="6"/>
        <v>0.1819783050360304</v>
      </c>
    </row>
    <row r="15" spans="1:14" ht="15">
      <c r="A15" s="24" t="s">
        <v>25</v>
      </c>
      <c r="B15" s="25">
        <v>3330.45</v>
      </c>
      <c r="C15" s="26">
        <v>243484.31</v>
      </c>
      <c r="D15" s="26">
        <v>56952.61</v>
      </c>
      <c r="E15" s="22">
        <f t="shared" si="0"/>
        <v>303767.37</v>
      </c>
      <c r="F15" s="40">
        <f t="shared" si="1"/>
        <v>0.008907896064442079</v>
      </c>
      <c r="G15" s="25">
        <v>6623.24</v>
      </c>
      <c r="H15" s="26">
        <v>207502.84</v>
      </c>
      <c r="I15" s="26">
        <v>55417.86</v>
      </c>
      <c r="J15" s="22">
        <f t="shared" si="2"/>
        <v>269543.94</v>
      </c>
      <c r="K15" s="23">
        <f t="shared" si="3"/>
        <v>0.009496898253690713</v>
      </c>
      <c r="L15" s="42">
        <f t="shared" si="4"/>
        <v>0.15266089959709728</v>
      </c>
      <c r="M15" s="43">
        <f t="shared" si="5"/>
        <v>0.02769414048106511</v>
      </c>
      <c r="N15" s="44">
        <f t="shared" si="6"/>
        <v>0.12696790734749963</v>
      </c>
    </row>
    <row r="16" spans="1:14" ht="15">
      <c r="A16" s="24" t="s">
        <v>26</v>
      </c>
      <c r="B16" s="25">
        <v>2231109.83</v>
      </c>
      <c r="C16" s="26">
        <v>36119</v>
      </c>
      <c r="D16" s="27">
        <v>2225967.43</v>
      </c>
      <c r="E16" s="22">
        <f t="shared" si="0"/>
        <v>4493196.26</v>
      </c>
      <c r="F16" s="40">
        <f t="shared" si="1"/>
        <v>0.13176176651633079</v>
      </c>
      <c r="G16" s="25">
        <v>2661818.79</v>
      </c>
      <c r="H16" s="26">
        <v>16375.99</v>
      </c>
      <c r="I16" s="27">
        <v>2005141.8</v>
      </c>
      <c r="J16" s="22">
        <f t="shared" si="2"/>
        <v>4683336.58</v>
      </c>
      <c r="K16" s="23">
        <f t="shared" si="3"/>
        <v>0.1650089814226498</v>
      </c>
      <c r="L16" s="42">
        <f t="shared" si="4"/>
        <v>-0.15344886528380142</v>
      </c>
      <c r="M16" s="43">
        <f t="shared" si="5"/>
        <v>0.11012968259900635</v>
      </c>
      <c r="N16" s="44">
        <f t="shared" si="6"/>
        <v>-0.040599328438615134</v>
      </c>
    </row>
    <row r="17" spans="1:14" ht="15.75" thickBot="1">
      <c r="A17" s="28" t="s">
        <v>27</v>
      </c>
      <c r="B17" s="29">
        <v>1281.95</v>
      </c>
      <c r="C17" s="30">
        <v>0</v>
      </c>
      <c r="D17" s="30">
        <v>0.02</v>
      </c>
      <c r="E17" s="22">
        <f t="shared" si="0"/>
        <v>1281.97</v>
      </c>
      <c r="F17" s="40">
        <f t="shared" si="1"/>
        <v>3.759342393402166E-05</v>
      </c>
      <c r="G17" s="29">
        <v>1692.89</v>
      </c>
      <c r="H17" s="30">
        <v>35</v>
      </c>
      <c r="I17" s="30">
        <v>0.01</v>
      </c>
      <c r="J17" s="22">
        <f t="shared" si="2"/>
        <v>1727.9</v>
      </c>
      <c r="K17" s="23">
        <f t="shared" si="3"/>
        <v>6.087946363235687E-05</v>
      </c>
      <c r="L17" s="42">
        <f t="shared" si="4"/>
        <v>-0.2580835585598621</v>
      </c>
      <c r="M17" s="43">
        <f t="shared" si="5"/>
        <v>1</v>
      </c>
      <c r="N17" s="44">
        <f t="shared" si="6"/>
        <v>-0.25807627756235896</v>
      </c>
    </row>
    <row r="18" spans="1:14" ht="16.5" thickBot="1" thickTop="1">
      <c r="A18" s="31" t="s">
        <v>28</v>
      </c>
      <c r="B18" s="32">
        <f>SUM(B4:B17)</f>
        <v>24148145.69</v>
      </c>
      <c r="C18" s="32">
        <f>SUM(C4:C17)</f>
        <v>2859990.17</v>
      </c>
      <c r="D18" s="32">
        <f>SUM(D4:D17)</f>
        <v>7092775.039999999</v>
      </c>
      <c r="E18" s="32">
        <f>SUM(E4:E17)</f>
        <v>34100910.9</v>
      </c>
      <c r="F18" s="41">
        <f>IF(E$18=0,"0.00%",E18/E$18)</f>
        <v>1</v>
      </c>
      <c r="G18" s="34">
        <f>SUM(G4:G17)</f>
        <v>19678346.34</v>
      </c>
      <c r="H18" s="34">
        <f>SUM(H4:H17)</f>
        <v>2620057.35</v>
      </c>
      <c r="I18" s="32">
        <f>SUM(I4:I17)</f>
        <v>6083909.4399999995</v>
      </c>
      <c r="J18" s="32">
        <f>SUM(J4:J17)</f>
        <v>28382313.130000003</v>
      </c>
      <c r="K18" s="33">
        <f>IF(J$18=0,"0.00%",J18/J$18)</f>
        <v>1</v>
      </c>
      <c r="L18" s="45">
        <f>IF(H18=0,"0.00%",(B18+C18)/(G18+H18)-1)</f>
        <v>0.2112138714266858</v>
      </c>
      <c r="M18" s="46">
        <f>IF(I18=0,"0.00%",D18/I18-1)</f>
        <v>0.1658252164910594</v>
      </c>
      <c r="N18" s="41">
        <f>IF(J18=0,"0.00%",E18/J18-1)</f>
        <v>0.20148455637872087</v>
      </c>
    </row>
    <row r="19" spans="1:14" ht="15.75" thickBot="1" thickTop="1">
      <c r="A19" s="35"/>
      <c r="B19" s="35"/>
      <c r="C19" s="35"/>
      <c r="D19" s="36"/>
      <c r="E19" s="36"/>
      <c r="F19" s="37"/>
      <c r="G19" s="37"/>
      <c r="H19" s="36"/>
      <c r="I19" s="36"/>
      <c r="J19" s="36"/>
      <c r="K19" s="36"/>
      <c r="L19" s="36"/>
      <c r="M19" s="36"/>
      <c r="N19" s="36"/>
    </row>
    <row r="20" spans="1:14" ht="16.5" thickBot="1" thickTop="1">
      <c r="A20" s="1" t="s">
        <v>29</v>
      </c>
      <c r="B20" s="2"/>
      <c r="C20" s="38"/>
      <c r="D20" s="38" t="s">
        <v>33</v>
      </c>
      <c r="E20" s="5"/>
      <c r="F20" s="6"/>
      <c r="G20" s="5"/>
      <c r="H20" s="7"/>
      <c r="I20" s="39" t="s">
        <v>31</v>
      </c>
      <c r="J20" s="5"/>
      <c r="K20" s="6"/>
      <c r="L20" s="7"/>
      <c r="M20" s="3" t="s">
        <v>1</v>
      </c>
      <c r="N20" s="6"/>
    </row>
    <row r="21" spans="1:14" ht="15.75" thickTop="1">
      <c r="A21" s="8" t="s">
        <v>2</v>
      </c>
      <c r="B21" s="9" t="s">
        <v>3</v>
      </c>
      <c r="C21" s="9" t="s">
        <v>4</v>
      </c>
      <c r="D21" s="10" t="s">
        <v>5</v>
      </c>
      <c r="E21" s="10" t="s">
        <v>6</v>
      </c>
      <c r="F21" s="11" t="s">
        <v>7</v>
      </c>
      <c r="G21" s="9" t="s">
        <v>3</v>
      </c>
      <c r="H21" s="9" t="s">
        <v>4</v>
      </c>
      <c r="I21" s="10" t="s">
        <v>5</v>
      </c>
      <c r="J21" s="10" t="s">
        <v>6</v>
      </c>
      <c r="K21" s="11" t="s">
        <v>7</v>
      </c>
      <c r="L21" s="9" t="s">
        <v>8</v>
      </c>
      <c r="M21" s="10" t="s">
        <v>5</v>
      </c>
      <c r="N21" s="11" t="s">
        <v>6</v>
      </c>
    </row>
    <row r="22" spans="1:14" ht="15.75" thickBot="1">
      <c r="A22" s="12" t="s">
        <v>9</v>
      </c>
      <c r="B22" s="13" t="s">
        <v>10</v>
      </c>
      <c r="C22" s="13" t="s">
        <v>10</v>
      </c>
      <c r="D22" s="14" t="s">
        <v>11</v>
      </c>
      <c r="E22" s="14"/>
      <c r="F22" s="15" t="s">
        <v>12</v>
      </c>
      <c r="G22" s="13" t="s">
        <v>10</v>
      </c>
      <c r="H22" s="13" t="s">
        <v>10</v>
      </c>
      <c r="I22" s="14" t="s">
        <v>11</v>
      </c>
      <c r="J22" s="14"/>
      <c r="K22" s="15" t="s">
        <v>12</v>
      </c>
      <c r="L22" s="16" t="s">
        <v>13</v>
      </c>
      <c r="M22" s="17" t="s">
        <v>13</v>
      </c>
      <c r="N22" s="18" t="s">
        <v>13</v>
      </c>
    </row>
    <row r="23" spans="1:14" ht="15.75" thickTop="1">
      <c r="A23" s="19" t="s">
        <v>14</v>
      </c>
      <c r="B23" s="20">
        <v>1831822.49</v>
      </c>
      <c r="C23" s="21">
        <v>718141.49</v>
      </c>
      <c r="D23" s="22">
        <v>17982.89</v>
      </c>
      <c r="E23" s="22">
        <f>SUM(B23:D23)</f>
        <v>2567946.87</v>
      </c>
      <c r="F23" s="23">
        <f>IF(E$37=0,"0.00%",E23/E$37)</f>
        <v>0.040104613455632945</v>
      </c>
      <c r="G23" s="20">
        <v>1570136.99</v>
      </c>
      <c r="H23" s="21">
        <v>817866.15</v>
      </c>
      <c r="I23" s="22">
        <v>12718.03</v>
      </c>
      <c r="J23" s="22">
        <f>SUM(G23:I23)</f>
        <v>2400721.17</v>
      </c>
      <c r="K23" s="23">
        <f>IF(J$37=0,"0.00%",J23/J$37)</f>
        <v>0.043845508921158204</v>
      </c>
      <c r="L23" s="42">
        <f>IF((G23+H23)=0,"0.00",(B23+C23)/(G23+H23)-1)</f>
        <v>0.06782270813932012</v>
      </c>
      <c r="M23" s="43">
        <f>IF(I23=0,"0.00%",D23/I23-1)</f>
        <v>0.4139682010500052</v>
      </c>
      <c r="N23" s="44">
        <f>IF(J23=0,"0.00%",E23/J23-1)</f>
        <v>0.06965644410925087</v>
      </c>
    </row>
    <row r="24" spans="1:14" ht="15">
      <c r="A24" s="24" t="s">
        <v>15</v>
      </c>
      <c r="B24" s="25">
        <v>7371630.64</v>
      </c>
      <c r="C24" s="26">
        <v>0</v>
      </c>
      <c r="D24" s="26">
        <v>6178677.45</v>
      </c>
      <c r="E24" s="22">
        <f aca="true" t="shared" si="7" ref="E24:E36">SUM(B24:D24)</f>
        <v>13550308.09</v>
      </c>
      <c r="F24" s="23">
        <f aca="true" t="shared" si="8" ref="F24:F36">IF(E$37=0,"0.00%",E24/E$37)</f>
        <v>0.21162037053912489</v>
      </c>
      <c r="G24" s="25">
        <v>6464234.97</v>
      </c>
      <c r="H24" s="26">
        <v>0</v>
      </c>
      <c r="I24" s="26">
        <v>5201489.76</v>
      </c>
      <c r="J24" s="22">
        <f aca="true" t="shared" si="9" ref="J24:J36">SUM(G24:I24)</f>
        <v>11665724.73</v>
      </c>
      <c r="K24" s="23">
        <f aca="true" t="shared" si="10" ref="K24:K36">IF(J$37=0,"0.00%",J24/J$37)</f>
        <v>0.21305666152016767</v>
      </c>
      <c r="L24" s="42">
        <f aca="true" t="shared" si="11" ref="L24:L36">IF((G24+H24)=0,"0.00",(B24+C24)/(G24+H24)-1)</f>
        <v>0.1403717027940894</v>
      </c>
      <c r="M24" s="43">
        <f aca="true" t="shared" si="12" ref="M24:M36">IF(I24=0,"0.00%",D24/I24-1)</f>
        <v>0.18786688719733258</v>
      </c>
      <c r="N24" s="44">
        <f aca="true" t="shared" si="13" ref="N24:N36">IF(J24=0,"0.00%",E24/J24-1)</f>
        <v>0.16154875960286774</v>
      </c>
    </row>
    <row r="25" spans="1:14" ht="15">
      <c r="A25" s="24" t="s">
        <v>16</v>
      </c>
      <c r="B25" s="25">
        <v>0</v>
      </c>
      <c r="C25" s="26">
        <v>0</v>
      </c>
      <c r="D25" s="26">
        <v>41888.34</v>
      </c>
      <c r="E25" s="22">
        <f t="shared" si="7"/>
        <v>41888.34</v>
      </c>
      <c r="F25" s="23">
        <f t="shared" si="8"/>
        <v>0.0006541863087681902</v>
      </c>
      <c r="G25" s="25">
        <v>0</v>
      </c>
      <c r="H25" s="26">
        <v>0</v>
      </c>
      <c r="I25" s="26">
        <v>42453.65</v>
      </c>
      <c r="J25" s="22">
        <f t="shared" si="9"/>
        <v>42453.65</v>
      </c>
      <c r="K25" s="23">
        <f t="shared" si="10"/>
        <v>0.0007753511374295616</v>
      </c>
      <c r="L25" s="42" t="str">
        <f t="shared" si="11"/>
        <v>0.00</v>
      </c>
      <c r="M25" s="43">
        <f t="shared" si="12"/>
        <v>-0.01331593396563091</v>
      </c>
      <c r="N25" s="44">
        <f t="shared" si="13"/>
        <v>-0.01331593396563091</v>
      </c>
    </row>
    <row r="26" spans="1:14" ht="15">
      <c r="A26" s="24" t="s">
        <v>17</v>
      </c>
      <c r="B26" s="25">
        <v>3039438.2</v>
      </c>
      <c r="C26" s="26">
        <v>373836.63</v>
      </c>
      <c r="D26" s="26">
        <v>155958.94</v>
      </c>
      <c r="E26" s="22">
        <f t="shared" si="7"/>
        <v>3569233.77</v>
      </c>
      <c r="F26" s="23">
        <f t="shared" si="8"/>
        <v>0.05574209589415746</v>
      </c>
      <c r="G26" s="25">
        <v>2229935.37</v>
      </c>
      <c r="H26" s="26">
        <v>415170.25</v>
      </c>
      <c r="I26" s="26">
        <v>173195.37</v>
      </c>
      <c r="J26" s="22">
        <f t="shared" si="9"/>
        <v>2818300.99</v>
      </c>
      <c r="K26" s="23">
        <f t="shared" si="10"/>
        <v>0.05147196715041839</v>
      </c>
      <c r="L26" s="42">
        <f t="shared" si="11"/>
        <v>0.290411545078491</v>
      </c>
      <c r="M26" s="43">
        <f t="shared" si="12"/>
        <v>-0.09952015460921382</v>
      </c>
      <c r="N26" s="44">
        <f t="shared" si="13"/>
        <v>0.2664487514514906</v>
      </c>
    </row>
    <row r="27" spans="1:14" ht="15">
      <c r="A27" s="24" t="s">
        <v>18</v>
      </c>
      <c r="B27" s="25">
        <v>5888.47</v>
      </c>
      <c r="C27" s="26">
        <v>587.65</v>
      </c>
      <c r="D27" s="26">
        <v>15998.48</v>
      </c>
      <c r="E27" s="22">
        <f t="shared" si="7"/>
        <v>22474.6</v>
      </c>
      <c r="F27" s="23">
        <f t="shared" si="8"/>
        <v>0.00035099446803195275</v>
      </c>
      <c r="G27" s="25">
        <v>6092.52</v>
      </c>
      <c r="H27" s="26">
        <v>295.8</v>
      </c>
      <c r="I27" s="26">
        <v>14060.82</v>
      </c>
      <c r="J27" s="22">
        <f t="shared" si="9"/>
        <v>20449.14</v>
      </c>
      <c r="K27" s="23">
        <f t="shared" si="10"/>
        <v>0.0003734723388555836</v>
      </c>
      <c r="L27" s="42">
        <f t="shared" si="11"/>
        <v>0.013743832494302</v>
      </c>
      <c r="M27" s="43">
        <f t="shared" si="12"/>
        <v>0.13780561873347352</v>
      </c>
      <c r="N27" s="44">
        <f t="shared" si="13"/>
        <v>0.09904866414920144</v>
      </c>
    </row>
    <row r="28" spans="1:14" ht="15">
      <c r="A28" s="24" t="s">
        <v>19</v>
      </c>
      <c r="B28" s="25">
        <v>11814.81</v>
      </c>
      <c r="C28" s="26">
        <v>23112.71</v>
      </c>
      <c r="D28" s="26">
        <v>480</v>
      </c>
      <c r="E28" s="22">
        <f t="shared" si="7"/>
        <v>35407.52</v>
      </c>
      <c r="F28" s="23">
        <f t="shared" si="8"/>
        <v>0.0005529728514292013</v>
      </c>
      <c r="G28" s="25">
        <v>9927.7</v>
      </c>
      <c r="H28" s="26">
        <v>27170.36</v>
      </c>
      <c r="I28" s="26">
        <v>897</v>
      </c>
      <c r="J28" s="22">
        <f t="shared" si="9"/>
        <v>37995.06</v>
      </c>
      <c r="K28" s="23">
        <f t="shared" si="10"/>
        <v>0.0006939217944206079</v>
      </c>
      <c r="L28" s="42">
        <f t="shared" si="11"/>
        <v>-0.058508180751230654</v>
      </c>
      <c r="M28" s="43">
        <f t="shared" si="12"/>
        <v>-0.46488294314381273</v>
      </c>
      <c r="N28" s="44">
        <f t="shared" si="13"/>
        <v>-0.06810201115618719</v>
      </c>
    </row>
    <row r="29" spans="1:14" ht="15">
      <c r="A29" s="24" t="s">
        <v>20</v>
      </c>
      <c r="B29" s="25">
        <v>1072929.86</v>
      </c>
      <c r="C29" s="26">
        <v>178354.15</v>
      </c>
      <c r="D29" s="26">
        <v>2394129.68</v>
      </c>
      <c r="E29" s="22">
        <f t="shared" si="7"/>
        <v>3645413.6900000004</v>
      </c>
      <c r="F29" s="23">
        <f t="shared" si="8"/>
        <v>0.056931826990377944</v>
      </c>
      <c r="G29" s="25">
        <v>988627.54</v>
      </c>
      <c r="H29" s="26">
        <v>173217.91</v>
      </c>
      <c r="I29" s="26">
        <v>1977436.22</v>
      </c>
      <c r="J29" s="22">
        <f t="shared" si="9"/>
        <v>3139281.67</v>
      </c>
      <c r="K29" s="23">
        <f t="shared" si="10"/>
        <v>0.057334189487741896</v>
      </c>
      <c r="L29" s="42">
        <f t="shared" si="11"/>
        <v>0.07697973943091996</v>
      </c>
      <c r="M29" s="43">
        <f t="shared" si="12"/>
        <v>0.21072409607223652</v>
      </c>
      <c r="N29" s="44">
        <f t="shared" si="13"/>
        <v>0.16122542454114996</v>
      </c>
    </row>
    <row r="30" spans="1:14" ht="15">
      <c r="A30" s="24" t="s">
        <v>21</v>
      </c>
      <c r="B30" s="25">
        <v>636.4</v>
      </c>
      <c r="C30" s="26">
        <v>15207.35</v>
      </c>
      <c r="D30" s="26">
        <v>677.3</v>
      </c>
      <c r="E30" s="22">
        <f t="shared" si="7"/>
        <v>16521.05</v>
      </c>
      <c r="F30" s="23">
        <f t="shared" si="8"/>
        <v>0.0002580155889795277</v>
      </c>
      <c r="G30" s="25">
        <v>66.99</v>
      </c>
      <c r="H30" s="26">
        <v>13346.08</v>
      </c>
      <c r="I30" s="26">
        <v>1052.65</v>
      </c>
      <c r="J30" s="22">
        <f t="shared" si="9"/>
        <v>14465.72</v>
      </c>
      <c r="K30" s="23">
        <f t="shared" si="10"/>
        <v>0.00026419430262739616</v>
      </c>
      <c r="L30" s="42">
        <f t="shared" si="11"/>
        <v>0.1812172753888559</v>
      </c>
      <c r="M30" s="43">
        <f t="shared" si="12"/>
        <v>-0.3565762599154516</v>
      </c>
      <c r="N30" s="44">
        <f t="shared" si="13"/>
        <v>0.14208279988828765</v>
      </c>
    </row>
    <row r="31" spans="1:14" ht="15">
      <c r="A31" s="24" t="s">
        <v>22</v>
      </c>
      <c r="B31" s="25">
        <v>3494583.84</v>
      </c>
      <c r="C31" s="26">
        <v>2679541.71</v>
      </c>
      <c r="D31" s="26">
        <v>113031.57</v>
      </c>
      <c r="E31" s="22">
        <f t="shared" si="7"/>
        <v>6287157.12</v>
      </c>
      <c r="F31" s="23">
        <f t="shared" si="8"/>
        <v>0.09818894969288461</v>
      </c>
      <c r="G31" s="25">
        <v>1924210.47</v>
      </c>
      <c r="H31" s="26">
        <v>2155034.02</v>
      </c>
      <c r="I31" s="26">
        <v>78850.74</v>
      </c>
      <c r="J31" s="22">
        <f t="shared" si="9"/>
        <v>4158095.2300000004</v>
      </c>
      <c r="K31" s="23">
        <f t="shared" si="10"/>
        <v>0.07594126455842866</v>
      </c>
      <c r="L31" s="42">
        <f t="shared" si="11"/>
        <v>0.5135463356353027</v>
      </c>
      <c r="M31" s="43">
        <f t="shared" si="12"/>
        <v>0.43348775166853226</v>
      </c>
      <c r="N31" s="44">
        <f t="shared" si="13"/>
        <v>0.5120281696867244</v>
      </c>
    </row>
    <row r="32" spans="1:14" ht="15">
      <c r="A32" s="24" t="s">
        <v>23</v>
      </c>
      <c r="B32" s="25">
        <v>2808399.8</v>
      </c>
      <c r="C32" s="26">
        <v>357349.45</v>
      </c>
      <c r="D32" s="26">
        <v>2204.15</v>
      </c>
      <c r="E32" s="22">
        <f t="shared" si="7"/>
        <v>3167953.4</v>
      </c>
      <c r="F32" s="23">
        <f t="shared" si="8"/>
        <v>0.04947514609305688</v>
      </c>
      <c r="G32" s="25">
        <v>1913426.61</v>
      </c>
      <c r="H32" s="26">
        <v>402415.05</v>
      </c>
      <c r="I32" s="26">
        <v>4475.1</v>
      </c>
      <c r="J32" s="22">
        <f t="shared" si="9"/>
        <v>2320316.7600000002</v>
      </c>
      <c r="K32" s="23">
        <f t="shared" si="10"/>
        <v>0.04237704506121088</v>
      </c>
      <c r="L32" s="42">
        <f t="shared" si="11"/>
        <v>0.366997279943569</v>
      </c>
      <c r="M32" s="43">
        <f t="shared" si="12"/>
        <v>-0.5074635203682599</v>
      </c>
      <c r="N32" s="44">
        <f t="shared" si="13"/>
        <v>0.3653107431762892</v>
      </c>
    </row>
    <row r="33" spans="1:14" ht="15">
      <c r="A33" s="24" t="s">
        <v>24</v>
      </c>
      <c r="B33" s="25">
        <v>20781883.91</v>
      </c>
      <c r="C33" s="26">
        <v>305328.24</v>
      </c>
      <c r="D33" s="26">
        <v>466302.99</v>
      </c>
      <c r="E33" s="22">
        <f t="shared" si="7"/>
        <v>21553515.139999997</v>
      </c>
      <c r="F33" s="23">
        <f t="shared" si="8"/>
        <v>0.33660953168389823</v>
      </c>
      <c r="G33" s="25">
        <v>17375482.83</v>
      </c>
      <c r="H33" s="26">
        <v>413331.97</v>
      </c>
      <c r="I33" s="26">
        <v>328935.65</v>
      </c>
      <c r="J33" s="22">
        <f t="shared" si="9"/>
        <v>18117750.449999996</v>
      </c>
      <c r="K33" s="23">
        <f t="shared" si="10"/>
        <v>0.33089306618093967</v>
      </c>
      <c r="L33" s="42">
        <f t="shared" si="11"/>
        <v>0.1854197363390393</v>
      </c>
      <c r="M33" s="43">
        <f t="shared" si="12"/>
        <v>0.4176115905953033</v>
      </c>
      <c r="N33" s="44">
        <f t="shared" si="13"/>
        <v>0.1896352805764583</v>
      </c>
    </row>
    <row r="34" spans="1:14" ht="15">
      <c r="A34" s="24" t="s">
        <v>25</v>
      </c>
      <c r="B34" s="25">
        <v>5855</v>
      </c>
      <c r="C34" s="26">
        <v>503211.56</v>
      </c>
      <c r="D34" s="26">
        <v>110169.08</v>
      </c>
      <c r="E34" s="22">
        <f t="shared" si="7"/>
        <v>619235.64</v>
      </c>
      <c r="F34" s="23">
        <f t="shared" si="8"/>
        <v>0.009670841040473504</v>
      </c>
      <c r="G34" s="25">
        <v>9447.69</v>
      </c>
      <c r="H34" s="26">
        <v>441415.74</v>
      </c>
      <c r="I34" s="26">
        <v>110204.98</v>
      </c>
      <c r="J34" s="22">
        <f t="shared" si="9"/>
        <v>561068.41</v>
      </c>
      <c r="K34" s="23">
        <f t="shared" si="10"/>
        <v>0.010247058377060527</v>
      </c>
      <c r="L34" s="42">
        <f t="shared" si="11"/>
        <v>0.1290925946244963</v>
      </c>
      <c r="M34" s="43">
        <f t="shared" si="12"/>
        <v>-0.00032575660373967974</v>
      </c>
      <c r="N34" s="44">
        <f t="shared" si="13"/>
        <v>0.1036722598586508</v>
      </c>
    </row>
    <row r="35" spans="1:14" ht="15">
      <c r="A35" s="24" t="s">
        <v>26</v>
      </c>
      <c r="B35" s="25">
        <v>4347557.76</v>
      </c>
      <c r="C35" s="26">
        <v>65335</v>
      </c>
      <c r="D35" s="27">
        <v>4538219.71</v>
      </c>
      <c r="E35" s="22">
        <f t="shared" si="7"/>
        <v>8951112.469999999</v>
      </c>
      <c r="F35" s="23">
        <f t="shared" si="8"/>
        <v>0.13979296448888204</v>
      </c>
      <c r="G35" s="25">
        <v>5364852.62</v>
      </c>
      <c r="H35" s="26">
        <v>30159.99</v>
      </c>
      <c r="I35" s="27">
        <v>4058735.68</v>
      </c>
      <c r="J35" s="22">
        <f t="shared" si="9"/>
        <v>9453748.290000001</v>
      </c>
      <c r="K35" s="23">
        <f t="shared" si="10"/>
        <v>0.17265828708778336</v>
      </c>
      <c r="L35" s="42">
        <f t="shared" si="11"/>
        <v>-0.18204217876702988</v>
      </c>
      <c r="M35" s="43">
        <f t="shared" si="12"/>
        <v>0.11813630347073989</v>
      </c>
      <c r="N35" s="44">
        <f t="shared" si="13"/>
        <v>-0.053167886914408435</v>
      </c>
    </row>
    <row r="36" spans="1:14" ht="15.75" thickBot="1">
      <c r="A36" s="28" t="s">
        <v>27</v>
      </c>
      <c r="B36" s="29">
        <v>3040.88</v>
      </c>
      <c r="C36" s="26">
        <v>0</v>
      </c>
      <c r="D36" s="30">
        <v>0.02</v>
      </c>
      <c r="E36" s="22">
        <f t="shared" si="7"/>
        <v>3040.9</v>
      </c>
      <c r="F36" s="23">
        <f t="shared" si="8"/>
        <v>4.7490904302562236E-05</v>
      </c>
      <c r="G36" s="29">
        <v>3653.92</v>
      </c>
      <c r="H36" s="26">
        <v>70</v>
      </c>
      <c r="I36" s="30">
        <v>0.02</v>
      </c>
      <c r="J36" s="22">
        <f t="shared" si="9"/>
        <v>3723.94</v>
      </c>
      <c r="K36" s="23">
        <f t="shared" si="10"/>
        <v>6.80120817578569E-05</v>
      </c>
      <c r="L36" s="42">
        <f t="shared" si="11"/>
        <v>-0.1834196223334551</v>
      </c>
      <c r="M36" s="43">
        <f t="shared" si="12"/>
        <v>0</v>
      </c>
      <c r="N36" s="44">
        <f t="shared" si="13"/>
        <v>-0.18341863724979457</v>
      </c>
    </row>
    <row r="37" spans="1:14" ht="16.5" thickBot="1" thickTop="1">
      <c r="A37" s="31" t="s">
        <v>28</v>
      </c>
      <c r="B37" s="32">
        <f>SUM(B23:B36)</f>
        <v>44775482.06</v>
      </c>
      <c r="C37" s="32">
        <f>SUM(C23:C36)</f>
        <v>5220005.9399999995</v>
      </c>
      <c r="D37" s="32">
        <f>SUM(D23:D36)</f>
        <v>14035720.600000001</v>
      </c>
      <c r="E37" s="32">
        <f>SUM(E23:E36)</f>
        <v>64031208.6</v>
      </c>
      <c r="F37" s="33">
        <f>IF(E$37=0,"0.00%",E37/E$37)</f>
        <v>1</v>
      </c>
      <c r="G37" s="34">
        <f>SUM(G23:G36)</f>
        <v>37860096.22</v>
      </c>
      <c r="H37" s="34">
        <f>SUM(H23:H36)</f>
        <v>4889493.32</v>
      </c>
      <c r="I37" s="32">
        <f>SUM(I23:I36)</f>
        <v>12004505.670000002</v>
      </c>
      <c r="J37" s="32">
        <f>SUM(J23:J36)</f>
        <v>54754095.209999986</v>
      </c>
      <c r="K37" s="33">
        <f>IF(J$37=0,"0.00%",J37/J$37)</f>
        <v>1</v>
      </c>
      <c r="L37" s="45">
        <f>IF(H37=0,"0.00%",(B37+C37)/(G37+H37)-1)</f>
        <v>0.16949632822135396</v>
      </c>
      <c r="M37" s="46">
        <f>IF(I37=0,"0.00%",D37/I37-1)</f>
        <v>0.16920437924204834</v>
      </c>
      <c r="N37" s="41">
        <f>IF(J37=0,"0.00%",E37/J37-1)</f>
        <v>0.16943232016562826</v>
      </c>
    </row>
    <row r="38" ht="13.5" thickTop="1"/>
  </sheetData>
  <sheetProtection/>
  <printOptions/>
  <pageMargins left="0.75" right="0.75" top="1" bottom="1" header="0.5" footer="0.5"/>
  <pageSetup fitToHeight="1" fitToWidth="1" orientation="landscape" paperSize="5" scale="69" r:id="rId1"/>
  <headerFooter alignWithMargins="0">
    <oddHeader>&amp;C&amp;"Arial,Bold"&amp;14National Airport Sales Jan - Feb 15-16</oddHeader>
    <oddFooter>&amp;LStatistics and Reference Materials/National Airport (Feb 15-16)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CCRA / ADRC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txn717</dc:creator>
  <cp:keywords/>
  <dc:description/>
  <cp:lastModifiedBy>Graham, Andrea</cp:lastModifiedBy>
  <cp:lastPrinted>2016-03-21T18:40:19Z</cp:lastPrinted>
  <dcterms:created xsi:type="dcterms:W3CDTF">2008-03-06T19:16:26Z</dcterms:created>
  <dcterms:modified xsi:type="dcterms:W3CDTF">2016-03-22T18:09:56Z</dcterms:modified>
  <cp:category/>
  <cp:version/>
  <cp:contentType/>
  <cp:contentStatus/>
</cp:coreProperties>
</file>