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<sst xmlns="http://schemas.openxmlformats.org/spreadsheetml/2006/main" count="90" uniqueCount="34">
  <si>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</si>
  <si>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</si>
  <si>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</si>
  <si>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</si>
  <si>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</si>
  <si>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</si>
  <si>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</si>
  <si>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</si>
  <si>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</si>
  <si>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</si>
  <si>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</si>
  <si>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</si>
  <si>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</si>
  <si>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</si>
  <si>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</si>
  <si>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</si>
  <si>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</si>
  <si>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</si>
  <si>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</si>
  <si>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</si>
  <si>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</si>
  <si>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</si>
  <si>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</si>
  <si>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</si>
  <si>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</si>
  <si>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</si>
  <si>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</si>
  <si>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</si>
  <si>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</si>
  <si>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</si>
  <si>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Dec 13</t>
  </si>
  <si>
    <t>Jan - Dec 13</t>
  </si>
  <si>
    <t>Dec 14</t>
  </si>
  <si>
    <t>Jan - Dec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</si>
</sst>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="75" zoomScaleNormal="75" zoomScalePageLayoutView="75" workbookViewId="0" topLeftCell="A1">
      <selection activeCell="B29" sqref="B29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 t="s">
        <v>32</v>
      </c>
      <c r="D1" s="4"/>
      <c r="E1" s="5"/>
      <c r="F1" s="6"/>
      <c r="G1" s="7"/>
      <c r="H1" s="4" t="s">
        <v>30</v>
      </c>
      <c r="I1" s="4"/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1045556.76</v>
      </c>
      <c r="C4" s="21">
        <v>461821.01</v>
      </c>
      <c r="D4" s="22">
        <v>7032.8</v>
      </c>
      <c r="E4" s="22">
        <f>SUM(B4:D4)</f>
        <v>1514410.57</v>
      </c>
      <c r="F4" s="40">
        <f>IF(E$18=0,"0.00%",E4/E$18)</f>
        <v>0.04958946434937992</v>
      </c>
      <c r="G4" s="20">
        <v>735294.76</v>
      </c>
      <c r="H4" s="21">
        <v>291144.87</v>
      </c>
      <c r="I4" s="22">
        <v>2561.51</v>
      </c>
      <c r="J4" s="22">
        <f aca="true" t="shared" si="0" ref="J4:J17">SUM(G4:I4)</f>
        <v>1029001.14</v>
      </c>
      <c r="K4" s="23">
        <f>IF(J$18=0,"0.00%",J4/J$18)</f>
        <v>0.03954730519691806</v>
      </c>
      <c r="L4" s="42">
        <f>IF((G4+H4)=0,"0.00%",(B4+C4)/(G4+H4)-1)</f>
        <v>0.46854985519216563</v>
      </c>
      <c r="M4" s="43">
        <f>IF(I4=0,"0.00%",D4/I4-1)</f>
        <v>1.7455680438491359</v>
      </c>
      <c r="N4" s="44">
        <f>IF(J4=0,"0.00%",E4/J4-1)</f>
        <v>0.4717287582402485</v>
      </c>
    </row>
    <row r="5" spans="1:14" ht="15">
      <c r="A5" s="24" t="s">
        <v>15</v>
      </c>
      <c r="B5" s="25">
        <v>3396108.95</v>
      </c>
      <c r="C5" s="26">
        <v>0</v>
      </c>
      <c r="D5" s="26">
        <v>3120842.41</v>
      </c>
      <c r="E5" s="22">
        <f aca="true" t="shared" si="1" ref="E5:E17">SUM(B5:D5)</f>
        <v>6516951.36</v>
      </c>
      <c r="F5" s="40">
        <f aca="true" t="shared" si="2" ref="F5:F17">IF(E$18=0,"0.00%",E5/E$18)</f>
        <v>0.21339796058961938</v>
      </c>
      <c r="G5" s="25">
        <v>3141396.33</v>
      </c>
      <c r="H5" s="26">
        <v>0</v>
      </c>
      <c r="I5" s="26">
        <v>2926455.36</v>
      </c>
      <c r="J5" s="22">
        <f t="shared" si="0"/>
        <v>6067851.6899999995</v>
      </c>
      <c r="K5" s="23">
        <f aca="true" t="shared" si="3" ref="K5:K17">IF(J$18=0,"0.00%",J5/J$18)</f>
        <v>0.23320400079835193</v>
      </c>
      <c r="L5" s="42">
        <f aca="true" t="shared" si="4" ref="L5:L17">IF((G5+H5)=0,"0.00%",(B5+C5)/(G5+H5)-1)</f>
        <v>0.0810826120752488</v>
      </c>
      <c r="M5" s="43">
        <f aca="true" t="shared" si="5" ref="M5:M17">IF(I5=0,"0.00%",D5/I5-1)</f>
        <v>0.06642406122333622</v>
      </c>
      <c r="N5" s="44">
        <f aca="true" t="shared" si="6" ref="N5:N17">IF(J5=0,"0.00%",E5/J5-1)</f>
        <v>0.07401296091994647</v>
      </c>
    </row>
    <row r="6" spans="1:14" ht="15">
      <c r="A6" s="24" t="s">
        <v>16</v>
      </c>
      <c r="B6" s="25">
        <v>0</v>
      </c>
      <c r="C6" s="26">
        <v>0</v>
      </c>
      <c r="D6" s="26">
        <v>22852.91</v>
      </c>
      <c r="E6" s="22">
        <f t="shared" si="1"/>
        <v>22852.91</v>
      </c>
      <c r="F6" s="40">
        <f t="shared" si="2"/>
        <v>0.0007483198996191554</v>
      </c>
      <c r="G6" s="25">
        <v>0</v>
      </c>
      <c r="H6" s="26">
        <v>0</v>
      </c>
      <c r="I6" s="26">
        <v>17666.36</v>
      </c>
      <c r="J6" s="22">
        <f t="shared" si="0"/>
        <v>17666.36</v>
      </c>
      <c r="K6" s="23">
        <f t="shared" si="3"/>
        <v>0.0006789661385978886</v>
      </c>
      <c r="L6" s="42" t="str">
        <f t="shared" si="4"/>
        <v>0.00%</v>
      </c>
      <c r="M6" s="43">
        <f t="shared" si="5"/>
        <v>0.29358339805143774</v>
      </c>
      <c r="N6" s="44">
        <f t="shared" si="6"/>
        <v>0.29358339805143774</v>
      </c>
    </row>
    <row r="7" spans="1:14" ht="15">
      <c r="A7" s="24" t="s">
        <v>17</v>
      </c>
      <c r="B7" s="25">
        <v>1383644.7</v>
      </c>
      <c r="C7" s="26">
        <v>236231.18</v>
      </c>
      <c r="D7" s="26">
        <v>103225.36</v>
      </c>
      <c r="E7" s="22">
        <f t="shared" si="1"/>
        <v>1723101.24</v>
      </c>
      <c r="F7" s="40">
        <f t="shared" si="2"/>
        <v>0.056423052773167275</v>
      </c>
      <c r="G7" s="25">
        <v>1038199.7</v>
      </c>
      <c r="H7" s="26">
        <v>175115.78</v>
      </c>
      <c r="I7" s="26">
        <v>72459.99</v>
      </c>
      <c r="J7" s="22">
        <f t="shared" si="0"/>
        <v>1285775.47</v>
      </c>
      <c r="K7" s="23">
        <f t="shared" si="3"/>
        <v>0.049415839254367364</v>
      </c>
      <c r="L7" s="42">
        <f t="shared" si="4"/>
        <v>0.3350821832422346</v>
      </c>
      <c r="M7" s="43">
        <f t="shared" si="5"/>
        <v>0.42458424297326003</v>
      </c>
      <c r="N7" s="44">
        <f t="shared" si="6"/>
        <v>0.34012607971125774</v>
      </c>
    </row>
    <row r="8" spans="1:14" ht="15">
      <c r="A8" s="24" t="s">
        <v>18</v>
      </c>
      <c r="B8" s="25">
        <v>7060.35</v>
      </c>
      <c r="C8" s="26">
        <v>19.9</v>
      </c>
      <c r="D8" s="26">
        <v>6919.94</v>
      </c>
      <c r="E8" s="22">
        <f t="shared" si="1"/>
        <v>14000.189999999999</v>
      </c>
      <c r="F8" s="40">
        <f t="shared" si="2"/>
        <v>0.0004584370557381577</v>
      </c>
      <c r="G8" s="25">
        <v>383</v>
      </c>
      <c r="H8" s="26">
        <v>259.8</v>
      </c>
      <c r="I8" s="26">
        <v>5462.52</v>
      </c>
      <c r="J8" s="22">
        <f t="shared" si="0"/>
        <v>6105.320000000001</v>
      </c>
      <c r="K8" s="23">
        <f t="shared" si="3"/>
        <v>0.00023464400959249455</v>
      </c>
      <c r="L8" s="42">
        <f t="shared" si="4"/>
        <v>10.014701306782825</v>
      </c>
      <c r="M8" s="43">
        <f t="shared" si="5"/>
        <v>0.26680359980375346</v>
      </c>
      <c r="N8" s="44">
        <f t="shared" si="6"/>
        <v>1.2931132192907167</v>
      </c>
    </row>
    <row r="9" spans="1:14" ht="15">
      <c r="A9" s="24" t="s">
        <v>19</v>
      </c>
      <c r="B9" s="25">
        <v>6105.71</v>
      </c>
      <c r="C9" s="26">
        <v>17212.81</v>
      </c>
      <c r="D9" s="26">
        <v>570</v>
      </c>
      <c r="E9" s="22">
        <f t="shared" si="1"/>
        <v>23888.52</v>
      </c>
      <c r="F9" s="40">
        <f t="shared" si="2"/>
        <v>0.0007822310107750035</v>
      </c>
      <c r="G9" s="25">
        <v>6349.85</v>
      </c>
      <c r="H9" s="26">
        <v>33636.91</v>
      </c>
      <c r="I9" s="26">
        <v>0</v>
      </c>
      <c r="J9" s="22">
        <f t="shared" si="0"/>
        <v>39986.76</v>
      </c>
      <c r="K9" s="23">
        <f t="shared" si="3"/>
        <v>0.001536799659479401</v>
      </c>
      <c r="L9" s="42">
        <f t="shared" si="4"/>
        <v>-0.41684397535584283</v>
      </c>
      <c r="M9" s="43" t="str">
        <f t="shared" si="5"/>
        <v>0.00%</v>
      </c>
      <c r="N9" s="44">
        <f t="shared" si="6"/>
        <v>-0.40258925704408166</v>
      </c>
    </row>
    <row r="10" spans="1:14" ht="15">
      <c r="A10" s="24" t="s">
        <v>20</v>
      </c>
      <c r="B10" s="25">
        <v>645944.87</v>
      </c>
      <c r="C10" s="26">
        <v>96934.57</v>
      </c>
      <c r="D10" s="26">
        <v>1235821.29</v>
      </c>
      <c r="E10" s="22">
        <f t="shared" si="1"/>
        <v>1978700.73</v>
      </c>
      <c r="F10" s="40">
        <f t="shared" si="2"/>
        <v>0.06479267330287257</v>
      </c>
      <c r="G10" s="25">
        <v>523260.14</v>
      </c>
      <c r="H10" s="26">
        <v>74309.75</v>
      </c>
      <c r="I10" s="26">
        <v>1091335.83</v>
      </c>
      <c r="J10" s="22">
        <f t="shared" si="0"/>
        <v>1688905.7200000002</v>
      </c>
      <c r="K10" s="23">
        <f t="shared" si="3"/>
        <v>0.06490922833930063</v>
      </c>
      <c r="L10" s="42">
        <f t="shared" si="4"/>
        <v>0.2431674561112842</v>
      </c>
      <c r="M10" s="43">
        <f t="shared" si="5"/>
        <v>0.1323932157528449</v>
      </c>
      <c r="N10" s="44">
        <f t="shared" si="6"/>
        <v>0.17158744065358467</v>
      </c>
    </row>
    <row r="11" spans="1:14" ht="15">
      <c r="A11" s="24" t="s">
        <v>21</v>
      </c>
      <c r="B11" s="25">
        <v>550</v>
      </c>
      <c r="C11" s="26">
        <v>8442.31</v>
      </c>
      <c r="D11" s="26">
        <v>1023.5</v>
      </c>
      <c r="E11" s="22">
        <f t="shared" si="1"/>
        <v>10015.81</v>
      </c>
      <c r="F11" s="40">
        <f t="shared" si="2"/>
        <v>0.0003279682952326217</v>
      </c>
      <c r="G11" s="25">
        <v>0</v>
      </c>
      <c r="H11" s="26">
        <v>6179.16</v>
      </c>
      <c r="I11" s="26">
        <v>0</v>
      </c>
      <c r="J11" s="22">
        <f t="shared" si="0"/>
        <v>6179.16</v>
      </c>
      <c r="K11" s="23">
        <f t="shared" si="3"/>
        <v>0.00023748188109936225</v>
      </c>
      <c r="L11" s="42">
        <f t="shared" si="4"/>
        <v>0.4552641459356934</v>
      </c>
      <c r="M11" s="43" t="str">
        <f t="shared" si="5"/>
        <v>0.00%</v>
      </c>
      <c r="N11" s="44">
        <f t="shared" si="6"/>
        <v>0.6209015464885195</v>
      </c>
    </row>
    <row r="12" spans="1:14" ht="15">
      <c r="A12" s="24" t="s">
        <v>22</v>
      </c>
      <c r="B12" s="25">
        <v>1158066.56</v>
      </c>
      <c r="C12" s="26">
        <v>933200.69</v>
      </c>
      <c r="D12" s="26">
        <v>46586.35</v>
      </c>
      <c r="E12" s="22">
        <f t="shared" si="1"/>
        <v>2137853.6</v>
      </c>
      <c r="F12" s="40">
        <f t="shared" si="2"/>
        <v>0.07000414351399668</v>
      </c>
      <c r="G12" s="25">
        <v>935819.58</v>
      </c>
      <c r="H12" s="26">
        <v>720953.09</v>
      </c>
      <c r="I12" s="26">
        <v>53933.9</v>
      </c>
      <c r="J12" s="22">
        <f t="shared" si="0"/>
        <v>1710706.5699999998</v>
      </c>
      <c r="K12" s="23">
        <f t="shared" si="3"/>
        <v>0.0657470941442911</v>
      </c>
      <c r="L12" s="42">
        <f t="shared" si="4"/>
        <v>0.26225358968530066</v>
      </c>
      <c r="M12" s="43">
        <f t="shared" si="5"/>
        <v>-0.13623249941131654</v>
      </c>
      <c r="N12" s="44">
        <f t="shared" si="6"/>
        <v>0.2496904130087021</v>
      </c>
    </row>
    <row r="13" spans="1:14" ht="15">
      <c r="A13" s="24" t="s">
        <v>23</v>
      </c>
      <c r="B13" s="25">
        <v>778255.84</v>
      </c>
      <c r="C13" s="26">
        <v>232701.01</v>
      </c>
      <c r="D13" s="26">
        <v>1775.35</v>
      </c>
      <c r="E13" s="22">
        <f t="shared" si="1"/>
        <v>1012732.2</v>
      </c>
      <c r="F13" s="40">
        <f t="shared" si="2"/>
        <v>0.033161976231695936</v>
      </c>
      <c r="G13" s="25">
        <v>577144.34</v>
      </c>
      <c r="H13" s="26">
        <v>198856.85</v>
      </c>
      <c r="I13" s="26">
        <v>640</v>
      </c>
      <c r="J13" s="22">
        <f t="shared" si="0"/>
        <v>776641.19</v>
      </c>
      <c r="K13" s="23">
        <f t="shared" si="3"/>
        <v>0.029848427737823136</v>
      </c>
      <c r="L13" s="42">
        <f t="shared" si="4"/>
        <v>0.30277744806035667</v>
      </c>
      <c r="M13" s="43">
        <f t="shared" si="5"/>
        <v>1.773984375</v>
      </c>
      <c r="N13" s="44">
        <f t="shared" si="6"/>
        <v>0.3039898128503846</v>
      </c>
    </row>
    <row r="14" spans="1:14" ht="15">
      <c r="A14" s="24" t="s">
        <v>24</v>
      </c>
      <c r="B14" s="25">
        <v>10716058.68</v>
      </c>
      <c r="C14" s="26">
        <v>214864.3</v>
      </c>
      <c r="D14" s="26">
        <v>205110.68</v>
      </c>
      <c r="E14" s="22">
        <f t="shared" si="1"/>
        <v>11136033.66</v>
      </c>
      <c r="F14" s="40">
        <f t="shared" si="2"/>
        <v>0.3646500857267952</v>
      </c>
      <c r="G14" s="25">
        <v>8929839.08</v>
      </c>
      <c r="H14" s="26">
        <v>148788.92</v>
      </c>
      <c r="I14" s="26">
        <v>101870.57</v>
      </c>
      <c r="J14" s="22">
        <f t="shared" si="0"/>
        <v>9180498.57</v>
      </c>
      <c r="K14" s="23">
        <f t="shared" si="3"/>
        <v>0.35283146412030203</v>
      </c>
      <c r="L14" s="42">
        <f t="shared" si="4"/>
        <v>0.20402807340492424</v>
      </c>
      <c r="M14" s="43">
        <f t="shared" si="5"/>
        <v>1.0134439220277258</v>
      </c>
      <c r="N14" s="44">
        <f t="shared" si="6"/>
        <v>0.2130096829806487</v>
      </c>
    </row>
    <row r="15" spans="1:14" ht="15">
      <c r="A15" s="24" t="s">
        <v>25</v>
      </c>
      <c r="B15" s="25">
        <v>4511.56</v>
      </c>
      <c r="C15" s="26">
        <v>245836.35</v>
      </c>
      <c r="D15" s="26">
        <v>51388.98</v>
      </c>
      <c r="E15" s="22">
        <f t="shared" si="1"/>
        <v>301736.89</v>
      </c>
      <c r="F15" s="40">
        <f t="shared" si="2"/>
        <v>0.00988039244175889</v>
      </c>
      <c r="G15" s="25">
        <v>3681.24</v>
      </c>
      <c r="H15" s="26">
        <v>197937.69</v>
      </c>
      <c r="I15" s="26">
        <v>51507.22</v>
      </c>
      <c r="J15" s="22">
        <f t="shared" si="0"/>
        <v>253126.15</v>
      </c>
      <c r="K15" s="23">
        <f t="shared" si="3"/>
        <v>0.009728324603577077</v>
      </c>
      <c r="L15" s="42">
        <f t="shared" si="4"/>
        <v>0.24168851605352737</v>
      </c>
      <c r="M15" s="43">
        <f t="shared" si="5"/>
        <v>-0.0022956005002793267</v>
      </c>
      <c r="N15" s="44">
        <f t="shared" si="6"/>
        <v>0.19204155714453064</v>
      </c>
    </row>
    <row r="16" spans="1:14" ht="15">
      <c r="A16" s="24" t="s">
        <v>26</v>
      </c>
      <c r="B16" s="25">
        <v>2344982.9</v>
      </c>
      <c r="C16" s="26">
        <v>6084</v>
      </c>
      <c r="D16" s="27">
        <v>1793124.62</v>
      </c>
      <c r="E16" s="22">
        <f t="shared" si="1"/>
        <v>4144191.52</v>
      </c>
      <c r="F16" s="40">
        <f t="shared" si="2"/>
        <v>0.13570179825015524</v>
      </c>
      <c r="G16" s="25">
        <v>2348322.07</v>
      </c>
      <c r="H16" s="26">
        <v>7236</v>
      </c>
      <c r="I16" s="27">
        <v>1599357.55</v>
      </c>
      <c r="J16" s="22">
        <f t="shared" si="0"/>
        <v>3954915.62</v>
      </c>
      <c r="K16" s="23">
        <f t="shared" si="3"/>
        <v>0.15199813583510552</v>
      </c>
      <c r="L16" s="42">
        <f t="shared" si="4"/>
        <v>-0.0019066267383507363</v>
      </c>
      <c r="M16" s="43">
        <f t="shared" si="5"/>
        <v>0.12115306549182825</v>
      </c>
      <c r="N16" s="44">
        <f t="shared" si="6"/>
        <v>0.04785839147688309</v>
      </c>
    </row>
    <row r="17" spans="1:14" ht="15.75" thickBot="1">
      <c r="A17" s="28" t="s">
        <v>27</v>
      </c>
      <c r="B17" s="29">
        <v>2488.8</v>
      </c>
      <c r="C17" s="30">
        <v>0</v>
      </c>
      <c r="D17" s="30">
        <v>0.02</v>
      </c>
      <c r="E17" s="22">
        <f t="shared" si="1"/>
        <v>2488.82</v>
      </c>
      <c r="F17" s="40">
        <f t="shared" si="2"/>
        <v>8.149655919399965E-05</v>
      </c>
      <c r="G17" s="29">
        <v>2141.1</v>
      </c>
      <c r="H17" s="30">
        <v>0</v>
      </c>
      <c r="I17" s="30">
        <v>0</v>
      </c>
      <c r="J17" s="22">
        <f t="shared" si="0"/>
        <v>2141.1</v>
      </c>
      <c r="K17" s="23">
        <f t="shared" si="3"/>
        <v>8.22882811938588E-05</v>
      </c>
      <c r="L17" s="42">
        <f t="shared" si="4"/>
        <v>0.16239316239316248</v>
      </c>
      <c r="M17" s="43" t="str">
        <f t="shared" si="5"/>
        <v>0.00%</v>
      </c>
      <c r="N17" s="44">
        <f t="shared" si="6"/>
        <v>0.16240250338611006</v>
      </c>
    </row>
    <row r="18" spans="1:14" ht="16.5" thickBot="1" thickTop="1">
      <c r="A18" s="31" t="s">
        <v>28</v>
      </c>
      <c r="B18" s="32">
        <f>SUM(B4:B17)</f>
        <v>21489335.68</v>
      </c>
      <c r="C18" s="32">
        <f>SUM(C4:C17)</f>
        <v>2453348.13</v>
      </c>
      <c r="D18" s="32">
        <f>SUM(D4:D17)</f>
        <v>6596274.209999999</v>
      </c>
      <c r="E18" s="32">
        <f>SUM(E4:E17)</f>
        <v>30538958.02</v>
      </c>
      <c r="F18" s="41">
        <f>IF(E$18=0,"0.00%",E18/E$18)</f>
        <v>1</v>
      </c>
      <c r="G18" s="34">
        <f>SUM(G4:G17)</f>
        <v>18241831.19</v>
      </c>
      <c r="H18" s="34">
        <f>SUM(H4:H17)</f>
        <v>1854418.8199999998</v>
      </c>
      <c r="I18" s="32">
        <f>SUM(I4:I17)</f>
        <v>5923250.81</v>
      </c>
      <c r="J18" s="32">
        <f>SUM(J4:J17)</f>
        <v>26019500.820000004</v>
      </c>
      <c r="K18" s="33">
        <f>IF(J$18=0,"0.00%",J18/J$18)</f>
        <v>1</v>
      </c>
      <c r="L18" s="45">
        <f>IF(H18=0,"0.00%",(B18+C18)/(G18+H18)-1)</f>
        <v>0.19140057463885007</v>
      </c>
      <c r="M18" s="46">
        <f>IF(I18=0,"0.00%",D18/I18-1)</f>
        <v>0.1136239915527062</v>
      </c>
      <c r="N18" s="41">
        <f>IF(J18=0,"0.00%",E18/J18-1)</f>
        <v>0.1736950001948574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 t="s">
        <v>33</v>
      </c>
      <c r="D20" s="38"/>
      <c r="E20" s="5"/>
      <c r="F20" s="5"/>
      <c r="G20" s="7"/>
      <c r="H20" s="39" t="s">
        <v>31</v>
      </c>
      <c r="I20" s="39"/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10961000.22</v>
      </c>
      <c r="C23" s="21">
        <v>4977999.8</v>
      </c>
      <c r="D23" s="22">
        <v>48272.18</v>
      </c>
      <c r="E23" s="22">
        <f>SUM(B23:D23)</f>
        <v>15987272.2</v>
      </c>
      <c r="F23" s="23">
        <f>IF(E$37=0,"0.00%",E23/E$37)</f>
        <v>0.04958787190953636</v>
      </c>
      <c r="G23" s="20">
        <v>4154129.29</v>
      </c>
      <c r="H23" s="21">
        <v>4210384.73</v>
      </c>
      <c r="I23" s="22">
        <v>45161.14</v>
      </c>
      <c r="J23" s="22">
        <f aca="true" t="shared" si="7" ref="J23:J36">SUM(G23:I23)</f>
        <v>8409675.16</v>
      </c>
      <c r="K23" s="23">
        <f>IF(J$37=0,"0.00%",J23/J$37)</f>
        <v>0.030784992043734284</v>
      </c>
      <c r="L23" s="42">
        <f>IF((G23+H23)=0,"0.00",(B23+C23)/(G23+H23)-1)</f>
        <v>0.9055500393554243</v>
      </c>
      <c r="M23" s="43">
        <f>IF(I23=0,"0.00%",D23/I23-1)</f>
        <v>0.06888754358282356</v>
      </c>
      <c r="N23" s="44">
        <f>IF(J23=0,"0.00%",E23/J23-1)</f>
        <v>0.9010570439203502</v>
      </c>
    </row>
    <row r="24" spans="1:14" ht="15">
      <c r="A24" s="24" t="s">
        <v>15</v>
      </c>
      <c r="B24" s="25">
        <v>33019544.75</v>
      </c>
      <c r="C24" s="26">
        <v>0</v>
      </c>
      <c r="D24" s="26">
        <v>33704088.14</v>
      </c>
      <c r="E24" s="22">
        <f aca="true" t="shared" si="8" ref="E24:E36">SUM(B24:D24)</f>
        <v>66723632.89</v>
      </c>
      <c r="F24" s="23">
        <f aca="true" t="shared" si="9" ref="F24:F36">IF(E$37=0,"0.00%",E24/E$37)</f>
        <v>0.2069573170267438</v>
      </c>
      <c r="G24" s="25">
        <v>29264539.26</v>
      </c>
      <c r="H24" s="26">
        <v>0</v>
      </c>
      <c r="I24" s="26">
        <v>31550502.43</v>
      </c>
      <c r="J24" s="22">
        <f t="shared" si="7"/>
        <v>60815041.69</v>
      </c>
      <c r="K24" s="23">
        <f aca="true" t="shared" si="10" ref="K24:K36">IF(J$37=0,"0.00%",J24/J$37)</f>
        <v>0.2226234115998862</v>
      </c>
      <c r="L24" s="42">
        <f aca="true" t="shared" si="11" ref="L24:L36">IF((G24+H24)=0,"0.00",(B24+C24)/(G24+H24)-1)</f>
        <v>0.12831247595045858</v>
      </c>
      <c r="M24" s="43">
        <f aca="true" t="shared" si="12" ref="M24:M36">IF(I24=0,"0.00%",D24/I24-1)</f>
        <v>0.06825836497463356</v>
      </c>
      <c r="N24" s="44">
        <f aca="true" t="shared" si="13" ref="N24:N36">IF(J24=0,"0.00%",E24/J24-1)</f>
        <v>0.0971567401058211</v>
      </c>
    </row>
    <row r="25" spans="1:14" ht="15">
      <c r="A25" s="24" t="s">
        <v>16</v>
      </c>
      <c r="B25" s="25">
        <v>0</v>
      </c>
      <c r="C25" s="26">
        <v>0</v>
      </c>
      <c r="D25" s="26">
        <v>198391</v>
      </c>
      <c r="E25" s="22">
        <f t="shared" si="8"/>
        <v>198391</v>
      </c>
      <c r="F25" s="23">
        <f t="shared" si="9"/>
        <v>0.0006153512227060742</v>
      </c>
      <c r="G25" s="25">
        <v>13</v>
      </c>
      <c r="H25" s="26">
        <v>0</v>
      </c>
      <c r="I25" s="26">
        <v>222239.87</v>
      </c>
      <c r="J25" s="22">
        <f t="shared" si="7"/>
        <v>222252.87</v>
      </c>
      <c r="K25" s="23">
        <f t="shared" si="10"/>
        <v>0.0008135929990721675</v>
      </c>
      <c r="L25" s="42">
        <f t="shared" si="11"/>
        <v>-1</v>
      </c>
      <c r="M25" s="43">
        <f t="shared" si="12"/>
        <v>-0.10731139286573554</v>
      </c>
      <c r="N25" s="44">
        <f t="shared" si="13"/>
        <v>-0.10736360794800981</v>
      </c>
    </row>
    <row r="26" spans="1:14" ht="15">
      <c r="A26" s="24" t="s">
        <v>17</v>
      </c>
      <c r="B26" s="25">
        <v>12449355.21</v>
      </c>
      <c r="C26" s="26">
        <v>2816232.44</v>
      </c>
      <c r="D26" s="26">
        <v>1275368.19</v>
      </c>
      <c r="E26" s="22">
        <f t="shared" si="8"/>
        <v>16540955.84</v>
      </c>
      <c r="F26" s="23">
        <f t="shared" si="9"/>
        <v>0.051305237641179176</v>
      </c>
      <c r="G26" s="25">
        <v>7879822.18</v>
      </c>
      <c r="H26" s="26">
        <v>2590784.92</v>
      </c>
      <c r="I26" s="26">
        <v>559790.81</v>
      </c>
      <c r="J26" s="22">
        <f t="shared" si="7"/>
        <v>11030397.91</v>
      </c>
      <c r="K26" s="23">
        <f t="shared" si="10"/>
        <v>0.040378576513123404</v>
      </c>
      <c r="L26" s="42">
        <f t="shared" si="11"/>
        <v>0.4579467555419974</v>
      </c>
      <c r="M26" s="43">
        <f t="shared" si="12"/>
        <v>1.2782942613866775</v>
      </c>
      <c r="N26" s="44">
        <f t="shared" si="13"/>
        <v>0.4995792513526831</v>
      </c>
    </row>
    <row r="27" spans="1:14" ht="15">
      <c r="A27" s="24" t="s">
        <v>18</v>
      </c>
      <c r="B27" s="25">
        <v>38996.36</v>
      </c>
      <c r="C27" s="26">
        <v>5895.2</v>
      </c>
      <c r="D27" s="26">
        <v>97427.78</v>
      </c>
      <c r="E27" s="22">
        <f t="shared" si="8"/>
        <v>142319.34</v>
      </c>
      <c r="F27" s="23">
        <f t="shared" si="9"/>
        <v>0.000441433229751962</v>
      </c>
      <c r="G27" s="25">
        <v>4908.81</v>
      </c>
      <c r="H27" s="26">
        <v>7883.25</v>
      </c>
      <c r="I27" s="26">
        <v>92985.79</v>
      </c>
      <c r="J27" s="22">
        <f t="shared" si="7"/>
        <v>105777.84999999999</v>
      </c>
      <c r="K27" s="23">
        <f t="shared" si="10"/>
        <v>0.0003872171289257406</v>
      </c>
      <c r="L27" s="42">
        <f t="shared" si="11"/>
        <v>2.5093300062695136</v>
      </c>
      <c r="M27" s="43">
        <f t="shared" si="12"/>
        <v>0.04777063248051139</v>
      </c>
      <c r="N27" s="44">
        <f t="shared" si="13"/>
        <v>0.3454550267376393</v>
      </c>
    </row>
    <row r="28" spans="1:14" ht="15">
      <c r="A28" s="24" t="s">
        <v>19</v>
      </c>
      <c r="B28" s="25">
        <v>65469.97</v>
      </c>
      <c r="C28" s="26">
        <v>271930.77</v>
      </c>
      <c r="D28" s="26">
        <v>2700</v>
      </c>
      <c r="E28" s="22">
        <f t="shared" si="8"/>
        <v>340100.74</v>
      </c>
      <c r="F28" s="23">
        <f t="shared" si="9"/>
        <v>0.0010548936504289038</v>
      </c>
      <c r="G28" s="25">
        <v>64005.26</v>
      </c>
      <c r="H28" s="26">
        <v>420529.09</v>
      </c>
      <c r="I28" s="26">
        <v>45.9</v>
      </c>
      <c r="J28" s="22">
        <f t="shared" si="7"/>
        <v>484580.25000000006</v>
      </c>
      <c r="K28" s="23">
        <f t="shared" si="10"/>
        <v>0.001773885299607788</v>
      </c>
      <c r="L28" s="42">
        <f t="shared" si="11"/>
        <v>-0.30365981276662846</v>
      </c>
      <c r="M28" s="43">
        <f t="shared" si="12"/>
        <v>57.82352941176471</v>
      </c>
      <c r="N28" s="44">
        <f t="shared" si="13"/>
        <v>-0.29815393838275506</v>
      </c>
    </row>
    <row r="29" spans="1:14" ht="15">
      <c r="A29" s="24" t="s">
        <v>20</v>
      </c>
      <c r="B29" s="25">
        <v>7075856.18</v>
      </c>
      <c r="C29" s="26">
        <v>1019285.88</v>
      </c>
      <c r="D29" s="26">
        <v>15520121.01</v>
      </c>
      <c r="E29" s="22">
        <f t="shared" si="8"/>
        <v>23615263.07</v>
      </c>
      <c r="F29" s="23">
        <f t="shared" si="9"/>
        <v>0.07324768263000891</v>
      </c>
      <c r="G29" s="25">
        <v>6503745.3</v>
      </c>
      <c r="H29" s="26">
        <v>968501.85</v>
      </c>
      <c r="I29" s="26">
        <v>14567896.27</v>
      </c>
      <c r="J29" s="22">
        <f t="shared" si="7"/>
        <v>22040143.419999998</v>
      </c>
      <c r="K29" s="23">
        <f t="shared" si="10"/>
        <v>0.08068155153658307</v>
      </c>
      <c r="L29" s="42">
        <f t="shared" si="11"/>
        <v>0.08336112249713268</v>
      </c>
      <c r="M29" s="43">
        <f t="shared" si="12"/>
        <v>0.06536460188565041</v>
      </c>
      <c r="N29" s="44">
        <f t="shared" si="13"/>
        <v>0.07146594375473447</v>
      </c>
    </row>
    <row r="30" spans="1:14" ht="15">
      <c r="A30" s="24" t="s">
        <v>21</v>
      </c>
      <c r="B30" s="25">
        <v>718</v>
      </c>
      <c r="C30" s="26">
        <v>97146.08</v>
      </c>
      <c r="D30" s="26">
        <v>9421.05</v>
      </c>
      <c r="E30" s="22">
        <f t="shared" si="8"/>
        <v>107285.13</v>
      </c>
      <c r="F30" s="23">
        <f t="shared" si="9"/>
        <v>0.00033276729248645414</v>
      </c>
      <c r="G30" s="25">
        <v>597.76</v>
      </c>
      <c r="H30" s="26">
        <v>109391.44</v>
      </c>
      <c r="I30" s="26">
        <v>2204.62</v>
      </c>
      <c r="J30" s="22">
        <f t="shared" si="7"/>
        <v>112193.81999999999</v>
      </c>
      <c r="K30" s="23">
        <f t="shared" si="10"/>
        <v>0.0004107038369905546</v>
      </c>
      <c r="L30" s="42">
        <f t="shared" si="11"/>
        <v>-0.11023918712018999</v>
      </c>
      <c r="M30" s="43">
        <f t="shared" si="12"/>
        <v>3.273321479438633</v>
      </c>
      <c r="N30" s="44">
        <f t="shared" si="13"/>
        <v>-0.043751875103280935</v>
      </c>
    </row>
    <row r="31" spans="1:14" ht="15">
      <c r="A31" s="24" t="s">
        <v>22</v>
      </c>
      <c r="B31" s="25">
        <v>12343009.08</v>
      </c>
      <c r="C31" s="26">
        <v>13955572.16</v>
      </c>
      <c r="D31" s="26">
        <v>827694.97</v>
      </c>
      <c r="E31" s="22">
        <f t="shared" si="8"/>
        <v>27126276.21</v>
      </c>
      <c r="F31" s="23">
        <f t="shared" si="9"/>
        <v>0.08413782496830094</v>
      </c>
      <c r="G31" s="25">
        <v>9936555.89</v>
      </c>
      <c r="H31" s="26">
        <v>10011327.31</v>
      </c>
      <c r="I31" s="26">
        <v>874054.29</v>
      </c>
      <c r="J31" s="22">
        <f t="shared" si="7"/>
        <v>20821937.490000002</v>
      </c>
      <c r="K31" s="23">
        <f t="shared" si="10"/>
        <v>0.07622210938820409</v>
      </c>
      <c r="L31" s="42">
        <f t="shared" si="11"/>
        <v>0.3183645089720597</v>
      </c>
      <c r="M31" s="43">
        <f t="shared" si="12"/>
        <v>-0.053039405595732614</v>
      </c>
      <c r="N31" s="44">
        <f t="shared" si="13"/>
        <v>0.30277387601551187</v>
      </c>
    </row>
    <row r="32" spans="1:14" ht="15">
      <c r="A32" s="24" t="s">
        <v>23</v>
      </c>
      <c r="B32" s="25">
        <v>10947278.91</v>
      </c>
      <c r="C32" s="26">
        <v>2673502.55</v>
      </c>
      <c r="D32" s="26">
        <v>21550.15</v>
      </c>
      <c r="E32" s="22">
        <f t="shared" si="8"/>
        <v>13642331.610000001</v>
      </c>
      <c r="F32" s="23">
        <f t="shared" si="9"/>
        <v>0.04231454772028583</v>
      </c>
      <c r="G32" s="25">
        <v>8153885.08</v>
      </c>
      <c r="H32" s="26">
        <v>2900075.67</v>
      </c>
      <c r="I32" s="26">
        <v>16890.79</v>
      </c>
      <c r="J32" s="22">
        <f t="shared" si="7"/>
        <v>11070851.54</v>
      </c>
      <c r="K32" s="23">
        <f t="shared" si="10"/>
        <v>0.040526663645384306</v>
      </c>
      <c r="L32" s="42">
        <f t="shared" si="11"/>
        <v>0.2322082345009231</v>
      </c>
      <c r="M32" s="43">
        <f t="shared" si="12"/>
        <v>0.2758521063846038</v>
      </c>
      <c r="N32" s="44">
        <f t="shared" si="13"/>
        <v>0.23227482192395144</v>
      </c>
    </row>
    <row r="33" spans="1:14" ht="15">
      <c r="A33" s="24" t="s">
        <v>24</v>
      </c>
      <c r="B33" s="25">
        <v>105385145.29</v>
      </c>
      <c r="C33" s="26">
        <v>2341460.76</v>
      </c>
      <c r="D33" s="26">
        <v>1853720.36</v>
      </c>
      <c r="E33" s="22">
        <f t="shared" si="8"/>
        <v>109580326.41000001</v>
      </c>
      <c r="F33" s="23">
        <f t="shared" si="9"/>
        <v>0.3398863246867258</v>
      </c>
      <c r="G33" s="25">
        <v>89429312.96</v>
      </c>
      <c r="H33" s="26">
        <v>1120865.43</v>
      </c>
      <c r="I33" s="26">
        <v>1060097.09</v>
      </c>
      <c r="J33" s="22">
        <f t="shared" si="7"/>
        <v>91610275.48</v>
      </c>
      <c r="K33" s="23">
        <f t="shared" si="10"/>
        <v>0.3353544040785644</v>
      </c>
      <c r="L33" s="42">
        <f t="shared" si="11"/>
        <v>0.18968960597759477</v>
      </c>
      <c r="M33" s="43">
        <f t="shared" si="12"/>
        <v>0.7486326276020623</v>
      </c>
      <c r="N33" s="44">
        <f t="shared" si="13"/>
        <v>0.19615759079256523</v>
      </c>
    </row>
    <row r="34" spans="1:14" ht="15">
      <c r="A34" s="24" t="s">
        <v>25</v>
      </c>
      <c r="B34" s="25">
        <v>284540.78</v>
      </c>
      <c r="C34" s="26">
        <v>3274189.21</v>
      </c>
      <c r="D34" s="26">
        <v>934322.98</v>
      </c>
      <c r="E34" s="22">
        <f t="shared" si="8"/>
        <v>4493052.970000001</v>
      </c>
      <c r="F34" s="23">
        <f t="shared" si="9"/>
        <v>0.013936144476174113</v>
      </c>
      <c r="G34" s="25">
        <v>21922.92</v>
      </c>
      <c r="H34" s="26">
        <v>2764604.67</v>
      </c>
      <c r="I34" s="26">
        <v>748045.82</v>
      </c>
      <c r="J34" s="22">
        <f t="shared" si="7"/>
        <v>3534573.4099999997</v>
      </c>
      <c r="K34" s="23">
        <f t="shared" si="10"/>
        <v>0.012938884348636928</v>
      </c>
      <c r="L34" s="42">
        <f t="shared" si="11"/>
        <v>0.2771199548754515</v>
      </c>
      <c r="M34" s="43">
        <f t="shared" si="12"/>
        <v>0.24901838232315776</v>
      </c>
      <c r="N34" s="44">
        <f t="shared" si="13"/>
        <v>0.2711726278730766</v>
      </c>
    </row>
    <row r="35" spans="1:14" ht="15">
      <c r="A35" s="24" t="s">
        <v>26</v>
      </c>
      <c r="B35" s="25">
        <v>25246105.96</v>
      </c>
      <c r="C35" s="26">
        <v>58842</v>
      </c>
      <c r="D35" s="27">
        <v>18574005.7</v>
      </c>
      <c r="E35" s="22">
        <f t="shared" si="8"/>
        <v>43878953.66</v>
      </c>
      <c r="F35" s="23">
        <f t="shared" si="9"/>
        <v>0.13609976151006933</v>
      </c>
      <c r="G35" s="25">
        <v>25981938.27</v>
      </c>
      <c r="H35" s="26">
        <v>52803.98</v>
      </c>
      <c r="I35" s="27">
        <v>16860635.62</v>
      </c>
      <c r="J35" s="22">
        <f t="shared" si="7"/>
        <v>42895377.870000005</v>
      </c>
      <c r="K35" s="23">
        <f t="shared" si="10"/>
        <v>0.15702554989542852</v>
      </c>
      <c r="L35" s="42">
        <f t="shared" si="11"/>
        <v>-0.028031554259001723</v>
      </c>
      <c r="M35" s="43">
        <f t="shared" si="12"/>
        <v>0.10161954262077799</v>
      </c>
      <c r="N35" s="44">
        <f t="shared" si="13"/>
        <v>0.022929645076932292</v>
      </c>
    </row>
    <row r="36" spans="1:14" ht="15.75" thickBot="1">
      <c r="A36" s="28" t="s">
        <v>27</v>
      </c>
      <c r="B36" s="29">
        <v>26311.22</v>
      </c>
      <c r="C36" s="26">
        <v>397</v>
      </c>
      <c r="D36" s="30">
        <v>0.29</v>
      </c>
      <c r="E36" s="22">
        <f t="shared" si="8"/>
        <v>26708.510000000002</v>
      </c>
      <c r="F36" s="23">
        <f t="shared" si="9"/>
        <v>8.284203560220681E-05</v>
      </c>
      <c r="G36" s="29">
        <v>20636.88</v>
      </c>
      <c r="H36" s="26">
        <v>780.52</v>
      </c>
      <c r="I36" s="30">
        <v>15.24</v>
      </c>
      <c r="J36" s="22">
        <f t="shared" si="7"/>
        <v>21432.640000000003</v>
      </c>
      <c r="K36" s="23">
        <f t="shared" si="10"/>
        <v>7.845768585860828E-05</v>
      </c>
      <c r="L36" s="42">
        <f t="shared" si="11"/>
        <v>0.247033720246155</v>
      </c>
      <c r="M36" s="43">
        <f t="shared" si="12"/>
        <v>-0.9809711286089239</v>
      </c>
      <c r="N36" s="44">
        <f t="shared" si="13"/>
        <v>0.2461605289875628</v>
      </c>
    </row>
    <row r="37" spans="1:14" ht="16.5" thickBot="1" thickTop="1">
      <c r="A37" s="31" t="s">
        <v>28</v>
      </c>
      <c r="B37" s="32">
        <f>SUM(B23:B36)</f>
        <v>217843331.93</v>
      </c>
      <c r="C37" s="32">
        <f>SUM(C23:C36)</f>
        <v>31492453.85</v>
      </c>
      <c r="D37" s="32">
        <f>SUM(D23:D36)</f>
        <v>73067083.8</v>
      </c>
      <c r="E37" s="32">
        <f>SUM(E23:E36)</f>
        <v>322402869.58000004</v>
      </c>
      <c r="F37" s="33">
        <f>IF(E$37=0,"0.00%",E37/E$37)</f>
        <v>1</v>
      </c>
      <c r="G37" s="34">
        <f>SUM(G23:G36)</f>
        <v>181416012.85999998</v>
      </c>
      <c r="H37" s="34">
        <f>SUM(H23:H36)</f>
        <v>25157932.86</v>
      </c>
      <c r="I37" s="32">
        <f>SUM(I23:I36)</f>
        <v>66600565.68</v>
      </c>
      <c r="J37" s="32">
        <f>SUM(J23:J36)</f>
        <v>273174511.4</v>
      </c>
      <c r="K37" s="33">
        <f>IF(J$37=0,"0.00%",J37/J$37)</f>
        <v>1</v>
      </c>
      <c r="L37" s="45">
        <f>IF(H37=0,"0.00%",(B37+C37)/(G37+H37)-1)</f>
        <v>0.20700500206333583</v>
      </c>
      <c r="M37" s="46">
        <f>IF(I37=0,"0.00%",D37/I37-1)</f>
        <v>0.09709404197961446</v>
      </c>
      <c r="N37" s="41">
        <f>IF(J37=0,"0.00%",E37/J37-1)</f>
        <v>0.18020846061994655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Dec 13-14</oddHeader>
    <oddFooter>&amp;LStatistics and Reference Materials/National Airport (Dec 13-14)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2015-01-29T19:05:22Z</cp:lastPrinted>
  <dcterms:created xsi:type="dcterms:W3CDTF">2008-03-06T19:16:26Z</dcterms:created>
  <dcterms:modified xsi:type="dcterms:W3CDTF">2015-01-29T19:05:35Z</dcterms:modified>
  <cp:category/>
  <cp:version/>
  <cp:contentType/>
  <cp:contentStatus/>
</cp:coreProperties>
</file>