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<sst xmlns="http://schemas.openxmlformats.org/spreadsheetml/2006/main" count="90" uniqueCount="34">
  <si>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</si>
  <si>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</si>
  <si>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</si>
  <si>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</si>
  <si>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</si>
  <si>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</si>
  <si>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</si>
  <si>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</si>
  <si>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</si>
  <si>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</si>
  <si>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</si>
  <si>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</si>
  <si>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</si>
  <si>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</si>
  <si>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</si>
  <si>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</si>
  <si>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</si>
  <si>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</si>
  <si>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</si>
  <si>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</si>
  <si>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</si>
  <si>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</si>
  <si>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</si>
  <si>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</si>
  <si>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</si>
  <si>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</si>
  <si>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</si>
  <si>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</si>
  <si>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</si>
  <si>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</si>
  <si>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Apr 15</t>
  </si>
  <si>
    <t>Jan - Apr 15</t>
  </si>
  <si>
    <t>Jan - Apr 16</t>
  </si>
  <si>
    <t>Apr 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</si>
</sst>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B13">
      <selection activeCell="D33" sqref="D33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4" width="15.7109375" style="0" bestFit="1" customWidth="1"/>
    <col min="5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1.00390625" style="0" bestFit="1" customWidth="1"/>
    <col min="13" max="13" width="11.140625" style="0" bestFit="1" customWidth="1"/>
    <col min="14" max="14" width="12.8515625" style="0" bestFit="1" customWidth="1"/>
  </cols>
  <sheetData>
    <row r="1" spans="1:14" ht="16.5" thickBot="1" thickTop="1">
      <c r="A1" s="1" t="s">
        <v>0</v>
      </c>
      <c r="B1" s="2"/>
      <c r="C1" s="4"/>
      <c r="D1" s="4" t="s">
        <v>33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1093718.77</v>
      </c>
      <c r="C4" s="21">
        <v>381888.43</v>
      </c>
      <c r="D4" s="22">
        <v>13515.73</v>
      </c>
      <c r="E4" s="22">
        <f>SUM(B4:D4)</f>
        <v>1489122.93</v>
      </c>
      <c r="F4" s="40">
        <f>IF(E$18=0,"0.00%",E4/E$18)</f>
        <v>0.049683621100721824</v>
      </c>
      <c r="G4" s="20">
        <v>871264.01</v>
      </c>
      <c r="H4" s="21">
        <v>440058.62</v>
      </c>
      <c r="I4" s="22">
        <v>9451.15</v>
      </c>
      <c r="J4" s="22">
        <f>SUM(G4:I4)</f>
        <v>1320773.7799999998</v>
      </c>
      <c r="K4" s="23">
        <f>IF(J$18=0,"0.00%",J4/J$18)</f>
        <v>0.047674150077153137</v>
      </c>
      <c r="L4" s="42">
        <f>IF((G4+H4)=0,"0.00%",(B4+C4)/(G4+H4)-1)</f>
        <v>0.1252815792555948</v>
      </c>
      <c r="M4" s="43">
        <f>IF(I4=0,"0.00%",D4/I4-1)</f>
        <v>0.4300619501330527</v>
      </c>
      <c r="N4" s="44">
        <f>IF(J4=0,"0.00%",E4/J4-1)</f>
        <v>0.12746251670744102</v>
      </c>
    </row>
    <row r="5" spans="1:14" ht="15">
      <c r="A5" s="24" t="s">
        <v>15</v>
      </c>
      <c r="B5" s="25">
        <v>3260348.34</v>
      </c>
      <c r="C5" s="26">
        <v>0</v>
      </c>
      <c r="D5" s="26">
        <v>3053312.81</v>
      </c>
      <c r="E5" s="22">
        <f aca="true" t="shared" si="0" ref="E5:E17">SUM(B5:D5)</f>
        <v>6313661.15</v>
      </c>
      <c r="F5" s="40">
        <f aca="true" t="shared" si="1" ref="F5:F17">IF(E$18=0,"0.00%",E5/E$18)</f>
        <v>0.21065121086742494</v>
      </c>
      <c r="G5" s="25">
        <v>2912788.04</v>
      </c>
      <c r="H5" s="26">
        <v>0</v>
      </c>
      <c r="I5" s="26">
        <v>2571790.25</v>
      </c>
      <c r="J5" s="22">
        <f aca="true" t="shared" si="2" ref="J5:J17">SUM(G5:I5)</f>
        <v>5484578.29</v>
      </c>
      <c r="K5" s="23">
        <f aca="true" t="shared" si="3" ref="K5:K17">IF(J$18=0,"0.00%",J5/J$18)</f>
        <v>0.19796926049467453</v>
      </c>
      <c r="L5" s="42">
        <f aca="true" t="shared" si="4" ref="L5:L17">IF((G5+H5)=0,"0.00%",(B5+C5)/(G5+H5)-1)</f>
        <v>0.11932220787338843</v>
      </c>
      <c r="M5" s="43">
        <f aca="true" t="shared" si="5" ref="M5:M17">IF(I5=0,"0.00%",D5/I5-1)</f>
        <v>0.18723243857075822</v>
      </c>
      <c r="N5" s="44">
        <f aca="true" t="shared" si="6" ref="N5:N17">IF(J5=0,"0.00%",E5/J5-1)</f>
        <v>0.15116620023670047</v>
      </c>
    </row>
    <row r="6" spans="1:14" ht="15">
      <c r="A6" s="24" t="s">
        <v>16</v>
      </c>
      <c r="B6" s="25">
        <v>0</v>
      </c>
      <c r="C6" s="26">
        <v>0</v>
      </c>
      <c r="D6" s="26">
        <v>26920.43</v>
      </c>
      <c r="E6" s="22">
        <f t="shared" si="0"/>
        <v>26920.43</v>
      </c>
      <c r="F6" s="40">
        <f t="shared" si="1"/>
        <v>0.0008981826933445346</v>
      </c>
      <c r="G6" s="25">
        <v>0</v>
      </c>
      <c r="H6" s="26">
        <v>0</v>
      </c>
      <c r="I6" s="26">
        <v>25464.89</v>
      </c>
      <c r="J6" s="22">
        <f t="shared" si="2"/>
        <v>25464.89</v>
      </c>
      <c r="K6" s="23">
        <f t="shared" si="3"/>
        <v>0.0009191710237904605</v>
      </c>
      <c r="L6" s="42" t="str">
        <f t="shared" si="4"/>
        <v>0.00%</v>
      </c>
      <c r="M6" s="43">
        <f t="shared" si="5"/>
        <v>0.057158699684153325</v>
      </c>
      <c r="N6" s="44">
        <f t="shared" si="6"/>
        <v>0.057158699684153325</v>
      </c>
    </row>
    <row r="7" spans="1:14" ht="15">
      <c r="A7" s="24" t="s">
        <v>17</v>
      </c>
      <c r="B7" s="25">
        <v>1089647.21</v>
      </c>
      <c r="C7" s="26">
        <v>191736.57</v>
      </c>
      <c r="D7" s="26">
        <v>107595.89</v>
      </c>
      <c r="E7" s="22">
        <f t="shared" si="0"/>
        <v>1388979.67</v>
      </c>
      <c r="F7" s="40">
        <f t="shared" si="1"/>
        <v>0.046342406157754645</v>
      </c>
      <c r="G7" s="25">
        <v>1062748.42</v>
      </c>
      <c r="H7" s="26">
        <v>181632.97</v>
      </c>
      <c r="I7" s="26">
        <v>92319.8</v>
      </c>
      <c r="J7" s="22">
        <f t="shared" si="2"/>
        <v>1336701.19</v>
      </c>
      <c r="K7" s="23">
        <f t="shared" si="3"/>
        <v>0.04824905983549219</v>
      </c>
      <c r="L7" s="42">
        <f t="shared" si="4"/>
        <v>0.029735570057022542</v>
      </c>
      <c r="M7" s="43">
        <f t="shared" si="5"/>
        <v>0.16546927094729402</v>
      </c>
      <c r="N7" s="44">
        <f t="shared" si="6"/>
        <v>0.039110072162051424</v>
      </c>
    </row>
    <row r="8" spans="1:14" ht="15">
      <c r="A8" s="24" t="s">
        <v>18</v>
      </c>
      <c r="B8" s="25">
        <v>4317.42</v>
      </c>
      <c r="C8" s="26">
        <v>25.9</v>
      </c>
      <c r="D8" s="26">
        <v>4674.92</v>
      </c>
      <c r="E8" s="22">
        <f t="shared" si="0"/>
        <v>9018.24</v>
      </c>
      <c r="F8" s="40">
        <f t="shared" si="1"/>
        <v>0.00030088773070962893</v>
      </c>
      <c r="G8" s="25">
        <v>3913.56</v>
      </c>
      <c r="H8" s="26">
        <v>168.35</v>
      </c>
      <c r="I8" s="26">
        <v>6186.75</v>
      </c>
      <c r="J8" s="22">
        <f t="shared" si="2"/>
        <v>10268.66</v>
      </c>
      <c r="K8" s="23">
        <f t="shared" si="3"/>
        <v>0.00037065366177337306</v>
      </c>
      <c r="L8" s="42">
        <f t="shared" si="4"/>
        <v>0.06404109840736316</v>
      </c>
      <c r="M8" s="43">
        <f t="shared" si="5"/>
        <v>-0.2443657817109144</v>
      </c>
      <c r="N8" s="44">
        <f t="shared" si="6"/>
        <v>-0.1217705133873358</v>
      </c>
    </row>
    <row r="9" spans="1:14" ht="15">
      <c r="A9" s="24" t="s">
        <v>19</v>
      </c>
      <c r="B9" s="25">
        <v>12004.1</v>
      </c>
      <c r="C9" s="26">
        <v>3670.17</v>
      </c>
      <c r="D9" s="26">
        <v>390</v>
      </c>
      <c r="E9" s="22">
        <f t="shared" si="0"/>
        <v>16064.27</v>
      </c>
      <c r="F9" s="40">
        <f t="shared" si="1"/>
        <v>0.0005359739534329061</v>
      </c>
      <c r="G9" s="25">
        <v>2405.2</v>
      </c>
      <c r="H9" s="26">
        <v>11034.23</v>
      </c>
      <c r="I9" s="26">
        <v>360</v>
      </c>
      <c r="J9" s="22">
        <f t="shared" si="2"/>
        <v>13799.43</v>
      </c>
      <c r="K9" s="23">
        <f t="shared" si="3"/>
        <v>0.0004980989983002005</v>
      </c>
      <c r="L9" s="42">
        <f t="shared" si="4"/>
        <v>0.16628979056403437</v>
      </c>
      <c r="M9" s="43">
        <f t="shared" si="5"/>
        <v>0.08333333333333326</v>
      </c>
      <c r="N9" s="44">
        <f t="shared" si="6"/>
        <v>0.16412561968139272</v>
      </c>
    </row>
    <row r="10" spans="1:14" ht="15">
      <c r="A10" s="24" t="s">
        <v>20</v>
      </c>
      <c r="B10" s="25">
        <v>679998.92</v>
      </c>
      <c r="C10" s="26">
        <v>19094.25</v>
      </c>
      <c r="D10" s="26">
        <v>1318451.04</v>
      </c>
      <c r="E10" s="22">
        <f t="shared" si="0"/>
        <v>2017544.21</v>
      </c>
      <c r="F10" s="40">
        <f t="shared" si="1"/>
        <v>0.06731405451099672</v>
      </c>
      <c r="G10" s="25">
        <v>514965.13</v>
      </c>
      <c r="H10" s="26">
        <v>96041.51</v>
      </c>
      <c r="I10" s="26">
        <v>1108250.55</v>
      </c>
      <c r="J10" s="22">
        <f t="shared" si="2"/>
        <v>1719257.19</v>
      </c>
      <c r="K10" s="23">
        <f t="shared" si="3"/>
        <v>0.06205765630605159</v>
      </c>
      <c r="L10" s="42">
        <f t="shared" si="4"/>
        <v>0.1441662401573902</v>
      </c>
      <c r="M10" s="43">
        <f t="shared" si="5"/>
        <v>0.1896687441301066</v>
      </c>
      <c r="N10" s="44">
        <f t="shared" si="6"/>
        <v>0.17349761381541762</v>
      </c>
    </row>
    <row r="11" spans="1:14" ht="15">
      <c r="A11" s="24" t="s">
        <v>21</v>
      </c>
      <c r="B11" s="25">
        <v>0</v>
      </c>
      <c r="C11" s="26">
        <v>9376.41</v>
      </c>
      <c r="D11" s="26">
        <v>4304.15</v>
      </c>
      <c r="E11" s="22">
        <f t="shared" si="0"/>
        <v>13680.56</v>
      </c>
      <c r="F11" s="40">
        <f t="shared" si="1"/>
        <v>0.0004564430147386764</v>
      </c>
      <c r="G11" s="25">
        <v>0</v>
      </c>
      <c r="H11" s="26">
        <v>8295.15</v>
      </c>
      <c r="I11" s="26">
        <v>766.45</v>
      </c>
      <c r="J11" s="22">
        <f t="shared" si="2"/>
        <v>9061.6</v>
      </c>
      <c r="K11" s="23">
        <f t="shared" si="3"/>
        <v>0.00032708408122633306</v>
      </c>
      <c r="L11" s="42">
        <f t="shared" si="4"/>
        <v>0.13034845662827066</v>
      </c>
      <c r="M11" s="43">
        <f t="shared" si="5"/>
        <v>4.615695740100462</v>
      </c>
      <c r="N11" s="44">
        <f t="shared" si="6"/>
        <v>0.5097289661869868</v>
      </c>
    </row>
    <row r="12" spans="1:14" ht="15">
      <c r="A12" s="24" t="s">
        <v>22</v>
      </c>
      <c r="B12" s="25">
        <v>1236647.11</v>
      </c>
      <c r="C12" s="26">
        <v>752135.61</v>
      </c>
      <c r="D12" s="26">
        <v>47093.95</v>
      </c>
      <c r="E12" s="22">
        <f t="shared" si="0"/>
        <v>2035876.6700000002</v>
      </c>
      <c r="F12" s="40">
        <f t="shared" si="1"/>
        <v>0.06792570515322016</v>
      </c>
      <c r="G12" s="25">
        <v>1191320.42</v>
      </c>
      <c r="H12" s="26">
        <v>1153667.69</v>
      </c>
      <c r="I12" s="26">
        <v>59217.11</v>
      </c>
      <c r="J12" s="22">
        <f t="shared" si="2"/>
        <v>2404205.2199999997</v>
      </c>
      <c r="K12" s="23">
        <f t="shared" si="3"/>
        <v>0.08678128095074313</v>
      </c>
      <c r="L12" s="42">
        <f t="shared" si="4"/>
        <v>-0.1519007232834113</v>
      </c>
      <c r="M12" s="43">
        <f t="shared" si="5"/>
        <v>-0.20472393874000272</v>
      </c>
      <c r="N12" s="44">
        <f t="shared" si="6"/>
        <v>-0.1532017928153403</v>
      </c>
    </row>
    <row r="13" spans="1:14" ht="15">
      <c r="A13" s="24" t="s">
        <v>23</v>
      </c>
      <c r="B13" s="25">
        <v>1130187.3</v>
      </c>
      <c r="C13" s="26">
        <v>140333.5</v>
      </c>
      <c r="D13" s="26">
        <v>1509.35</v>
      </c>
      <c r="E13" s="22">
        <f t="shared" si="0"/>
        <v>1272030.1500000001</v>
      </c>
      <c r="F13" s="40">
        <f t="shared" si="1"/>
        <v>0.04244046124606674</v>
      </c>
      <c r="G13" s="25">
        <v>979812.41</v>
      </c>
      <c r="H13" s="26">
        <v>221951.66</v>
      </c>
      <c r="I13" s="26">
        <v>2546.2</v>
      </c>
      <c r="J13" s="22">
        <f t="shared" si="2"/>
        <v>1204310.27</v>
      </c>
      <c r="K13" s="23">
        <f t="shared" si="3"/>
        <v>0.043470327334509035</v>
      </c>
      <c r="L13" s="42">
        <f t="shared" si="4"/>
        <v>0.05721316830515666</v>
      </c>
      <c r="M13" s="43">
        <f t="shared" si="5"/>
        <v>-0.4072146728458095</v>
      </c>
      <c r="N13" s="44">
        <f t="shared" si="6"/>
        <v>0.05623125675080409</v>
      </c>
    </row>
    <row r="14" spans="1:14" ht="15">
      <c r="A14" s="24" t="s">
        <v>24</v>
      </c>
      <c r="B14" s="25">
        <v>10713540.19</v>
      </c>
      <c r="C14" s="26">
        <v>34045.94</v>
      </c>
      <c r="D14" s="26">
        <v>285520.62</v>
      </c>
      <c r="E14" s="22">
        <f t="shared" si="0"/>
        <v>11033106.749999998</v>
      </c>
      <c r="F14" s="40">
        <f t="shared" si="1"/>
        <v>0.36811245350363136</v>
      </c>
      <c r="G14" s="25">
        <v>9570245.55</v>
      </c>
      <c r="H14" s="26">
        <v>221548.5</v>
      </c>
      <c r="I14" s="26">
        <v>178499.47</v>
      </c>
      <c r="J14" s="22">
        <f t="shared" si="2"/>
        <v>9970293.520000001</v>
      </c>
      <c r="K14" s="23">
        <f t="shared" si="3"/>
        <v>0.35988393832723387</v>
      </c>
      <c r="L14" s="42">
        <f t="shared" si="4"/>
        <v>0.09761153830640446</v>
      </c>
      <c r="M14" s="43">
        <f t="shared" si="5"/>
        <v>0.5995600435116137</v>
      </c>
      <c r="N14" s="44">
        <f t="shared" si="6"/>
        <v>0.10659798810015331</v>
      </c>
    </row>
    <row r="15" spans="1:14" ht="15">
      <c r="A15" s="24" t="s">
        <v>25</v>
      </c>
      <c r="B15" s="25">
        <v>7389.42</v>
      </c>
      <c r="C15" s="26">
        <v>264897.44</v>
      </c>
      <c r="D15" s="26">
        <v>51880.86</v>
      </c>
      <c r="E15" s="22">
        <f t="shared" si="0"/>
        <v>324167.72</v>
      </c>
      <c r="F15" s="40">
        <f t="shared" si="1"/>
        <v>0.010815645806733285</v>
      </c>
      <c r="G15" s="25">
        <v>2446.8</v>
      </c>
      <c r="H15" s="26">
        <v>241849.62</v>
      </c>
      <c r="I15" s="26">
        <v>49337.3</v>
      </c>
      <c r="J15" s="22">
        <f t="shared" si="2"/>
        <v>293633.72</v>
      </c>
      <c r="K15" s="23">
        <f t="shared" si="3"/>
        <v>0.010598891533864917</v>
      </c>
      <c r="L15" s="42">
        <f t="shared" si="4"/>
        <v>0.11457572730701493</v>
      </c>
      <c r="M15" s="43">
        <f t="shared" si="5"/>
        <v>0.05155450338790324</v>
      </c>
      <c r="N15" s="44">
        <f t="shared" si="6"/>
        <v>0.10398669471612454</v>
      </c>
    </row>
    <row r="16" spans="1:14" ht="15">
      <c r="A16" s="24" t="s">
        <v>26</v>
      </c>
      <c r="B16" s="25">
        <v>1875988.47</v>
      </c>
      <c r="C16" s="26">
        <v>24562</v>
      </c>
      <c r="D16" s="27">
        <v>2129894.25</v>
      </c>
      <c r="E16" s="22">
        <f t="shared" si="0"/>
        <v>4030444.7199999997</v>
      </c>
      <c r="F16" s="40">
        <f t="shared" si="1"/>
        <v>0.13447317498219227</v>
      </c>
      <c r="G16" s="25">
        <v>2142777.06</v>
      </c>
      <c r="H16" s="26">
        <v>13930</v>
      </c>
      <c r="I16" s="27">
        <v>1753878.13</v>
      </c>
      <c r="J16" s="22">
        <f t="shared" si="2"/>
        <v>3910585.19</v>
      </c>
      <c r="K16" s="23">
        <f t="shared" si="3"/>
        <v>0.1411550017577972</v>
      </c>
      <c r="L16" s="42">
        <f t="shared" si="4"/>
        <v>-0.1187720830292085</v>
      </c>
      <c r="M16" s="43">
        <f t="shared" si="5"/>
        <v>0.21439124735536796</v>
      </c>
      <c r="N16" s="44">
        <f t="shared" si="6"/>
        <v>0.0306500240185279</v>
      </c>
    </row>
    <row r="17" spans="1:14" ht="15.75" thickBot="1">
      <c r="A17" s="28" t="s">
        <v>27</v>
      </c>
      <c r="B17" s="29">
        <v>1491.97</v>
      </c>
      <c r="C17" s="30">
        <v>0</v>
      </c>
      <c r="D17" s="30">
        <v>0.02</v>
      </c>
      <c r="E17" s="22">
        <f t="shared" si="0"/>
        <v>1491.99</v>
      </c>
      <c r="F17" s="40">
        <f t="shared" si="1"/>
        <v>4.977927903243419E-05</v>
      </c>
      <c r="G17" s="29">
        <v>1258.47</v>
      </c>
      <c r="H17" s="30">
        <v>0</v>
      </c>
      <c r="I17" s="30">
        <v>0.01</v>
      </c>
      <c r="J17" s="22">
        <f t="shared" si="2"/>
        <v>1258.48</v>
      </c>
      <c r="K17" s="23">
        <f t="shared" si="3"/>
        <v>4.5425617390054255E-05</v>
      </c>
      <c r="L17" s="42">
        <f t="shared" si="4"/>
        <v>0.18554276224304123</v>
      </c>
      <c r="M17" s="43">
        <f t="shared" si="5"/>
        <v>1</v>
      </c>
      <c r="N17" s="44">
        <f t="shared" si="6"/>
        <v>0.1855492339965672</v>
      </c>
    </row>
    <row r="18" spans="1:14" ht="16.5" thickBot="1" thickTop="1">
      <c r="A18" s="31" t="s">
        <v>28</v>
      </c>
      <c r="B18" s="32">
        <f>SUM(B4:B17)</f>
        <v>21105279.22</v>
      </c>
      <c r="C18" s="32">
        <f>SUM(C4:C17)</f>
        <v>1821766.22</v>
      </c>
      <c r="D18" s="32">
        <f>SUM(D4:D17)</f>
        <v>7045064.0200000005</v>
      </c>
      <c r="E18" s="32">
        <f>SUM(E4:E17)</f>
        <v>29972109.459999993</v>
      </c>
      <c r="F18" s="41">
        <f>IF(E$18=0,"0.00%",E18/E$18)</f>
        <v>1</v>
      </c>
      <c r="G18" s="34">
        <f>SUM(G4:G17)</f>
        <v>19255945.07</v>
      </c>
      <c r="H18" s="34">
        <f>SUM(H4:H17)</f>
        <v>2590178.3000000003</v>
      </c>
      <c r="I18" s="32">
        <f>SUM(I4:I17)</f>
        <v>5858068.06</v>
      </c>
      <c r="J18" s="32">
        <f>SUM(J4:J17)</f>
        <v>27704191.43</v>
      </c>
      <c r="K18" s="33">
        <f>IF(J$18=0,"0.00%",J18/J$18)</f>
        <v>1</v>
      </c>
      <c r="L18" s="45">
        <f>IF(H18=0,"0.00%",(B18+C18)/(G18+H18)-1)</f>
        <v>0.049478896172689524</v>
      </c>
      <c r="M18" s="46">
        <f>IF(I18=0,"0.00%",D18/I18-1)</f>
        <v>0.20262583975509507</v>
      </c>
      <c r="N18" s="41">
        <f>IF(J18=0,"0.00%",E18/J18-1)</f>
        <v>0.08186191016367794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32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4048548.55</v>
      </c>
      <c r="C23" s="21">
        <v>1508830.31</v>
      </c>
      <c r="D23" s="22">
        <v>48026.53</v>
      </c>
      <c r="E23" s="22">
        <f>SUM(B23:D23)</f>
        <v>5605405.39</v>
      </c>
      <c r="F23" s="23">
        <f>IF(E$37=0,"0.00%",E23/E$37)</f>
        <v>0.04421332582872466</v>
      </c>
      <c r="G23" s="20">
        <v>3543071.51</v>
      </c>
      <c r="H23" s="21">
        <v>1771994.34</v>
      </c>
      <c r="I23" s="22">
        <v>32802.25</v>
      </c>
      <c r="J23" s="22">
        <f>SUM(G23:I23)</f>
        <v>5347868.1</v>
      </c>
      <c r="K23" s="23">
        <f>IF(J$37=0,"0.00%",J23/J$37)</f>
        <v>0.04528243011151884</v>
      </c>
      <c r="L23" s="42">
        <f>IF((G23+H23)=0,"0.00",(B23+C23)/(G23+H23)-1)</f>
        <v>0.045589841563298705</v>
      </c>
      <c r="M23" s="43">
        <f>IF(I23=0,"0.00%",D23/I23-1)</f>
        <v>0.46412304034022056</v>
      </c>
      <c r="N23" s="44">
        <f>IF(J23=0,"0.00%",E23/J23-1)</f>
        <v>0.04815700110479537</v>
      </c>
    </row>
    <row r="24" spans="1:14" ht="15">
      <c r="A24" s="24" t="s">
        <v>15</v>
      </c>
      <c r="B24" s="25">
        <v>14650296.78</v>
      </c>
      <c r="C24" s="26">
        <v>0</v>
      </c>
      <c r="D24" s="26">
        <v>12345057.46</v>
      </c>
      <c r="E24" s="22">
        <f aca="true" t="shared" si="7" ref="E24:E36">SUM(B24:D24)</f>
        <v>26995354.240000002</v>
      </c>
      <c r="F24" s="23">
        <f aca="true" t="shared" si="8" ref="F24:F36">IF(E$37=0,"0.00%",E24/E$37)</f>
        <v>0.21292918349924447</v>
      </c>
      <c r="G24" s="25">
        <v>13096315.34</v>
      </c>
      <c r="H24" s="26">
        <v>0</v>
      </c>
      <c r="I24" s="26">
        <v>10856748.28</v>
      </c>
      <c r="J24" s="22">
        <f aca="true" t="shared" si="9" ref="J24:J36">SUM(G24:I24)</f>
        <v>23953063.619999997</v>
      </c>
      <c r="K24" s="23">
        <f aca="true" t="shared" si="10" ref="K24:K36">IF(J$37=0,"0.00%",J24/J$37)</f>
        <v>0.2028196860968606</v>
      </c>
      <c r="L24" s="42">
        <f aca="true" t="shared" si="11" ref="L24:L36">IF((G24+H24)=0,"0.00",(B24+C24)/(G24+H24)-1)</f>
        <v>0.1186579125239664</v>
      </c>
      <c r="M24" s="43">
        <f aca="true" t="shared" si="12" ref="M24:M36">IF(I24=0,"0.00%",D24/I24-1)</f>
        <v>0.13708609075350142</v>
      </c>
      <c r="N24" s="44">
        <f aca="true" t="shared" si="13" ref="N24:N36">IF(J24=0,"0.00%",E24/J24-1)</f>
        <v>0.12701050138153502</v>
      </c>
    </row>
    <row r="25" spans="1:14" ht="15">
      <c r="A25" s="24" t="s">
        <v>16</v>
      </c>
      <c r="B25" s="25">
        <v>376.5</v>
      </c>
      <c r="C25" s="26">
        <v>0</v>
      </c>
      <c r="D25" s="26">
        <v>94777.78</v>
      </c>
      <c r="E25" s="22">
        <f t="shared" si="7"/>
        <v>95154.28</v>
      </c>
      <c r="F25" s="23">
        <f t="shared" si="8"/>
        <v>0.0007505411103973157</v>
      </c>
      <c r="G25" s="25">
        <v>0</v>
      </c>
      <c r="H25" s="26">
        <v>0</v>
      </c>
      <c r="I25" s="26">
        <v>93598.99</v>
      </c>
      <c r="J25" s="22">
        <f t="shared" si="9"/>
        <v>93598.99</v>
      </c>
      <c r="K25" s="23">
        <f t="shared" si="10"/>
        <v>0.0007925381935249583</v>
      </c>
      <c r="L25" s="42" t="str">
        <f t="shared" si="11"/>
        <v>0.00</v>
      </c>
      <c r="M25" s="43">
        <f t="shared" si="12"/>
        <v>0.012594046153703076</v>
      </c>
      <c r="N25" s="44">
        <f t="shared" si="13"/>
        <v>0.016616525456097264</v>
      </c>
    </row>
    <row r="26" spans="1:14" ht="15">
      <c r="A26" s="24" t="s">
        <v>17</v>
      </c>
      <c r="B26" s="25">
        <v>5604872.06</v>
      </c>
      <c r="C26" s="26">
        <v>762889.96</v>
      </c>
      <c r="D26" s="26">
        <v>356666.89</v>
      </c>
      <c r="E26" s="22">
        <f t="shared" si="7"/>
        <v>6724428.909999999</v>
      </c>
      <c r="F26" s="23">
        <f t="shared" si="8"/>
        <v>0.05303976175216933</v>
      </c>
      <c r="G26" s="25">
        <v>4828209.14</v>
      </c>
      <c r="H26" s="26">
        <v>807842.73</v>
      </c>
      <c r="I26" s="26">
        <v>363182.39</v>
      </c>
      <c r="J26" s="22">
        <f t="shared" si="9"/>
        <v>5999234.259999999</v>
      </c>
      <c r="K26" s="23">
        <f t="shared" si="10"/>
        <v>0.05079779475134762</v>
      </c>
      <c r="L26" s="42">
        <f t="shared" si="11"/>
        <v>0.12982672389776995</v>
      </c>
      <c r="M26" s="43">
        <f t="shared" si="12"/>
        <v>-0.017940021816586382</v>
      </c>
      <c r="N26" s="44">
        <f t="shared" si="13"/>
        <v>0.12088120226197008</v>
      </c>
    </row>
    <row r="27" spans="1:14" ht="15">
      <c r="A27" s="24" t="s">
        <v>18</v>
      </c>
      <c r="B27" s="25">
        <v>13736.58</v>
      </c>
      <c r="C27" s="26">
        <v>691.25</v>
      </c>
      <c r="D27" s="26">
        <v>26409.58</v>
      </c>
      <c r="E27" s="22">
        <f t="shared" si="7"/>
        <v>40837.41</v>
      </c>
      <c r="F27" s="23">
        <f t="shared" si="8"/>
        <v>0.00032211010421339374</v>
      </c>
      <c r="G27" s="25">
        <v>13227.73</v>
      </c>
      <c r="H27" s="26">
        <v>865.6</v>
      </c>
      <c r="I27" s="26">
        <v>26523.52</v>
      </c>
      <c r="J27" s="22">
        <f t="shared" si="9"/>
        <v>40616.85</v>
      </c>
      <c r="K27" s="23">
        <f t="shared" si="10"/>
        <v>0.00034391829362340556</v>
      </c>
      <c r="L27" s="42">
        <f t="shared" si="11"/>
        <v>0.023734631914529736</v>
      </c>
      <c r="M27" s="43">
        <f t="shared" si="12"/>
        <v>-0.004295809907583825</v>
      </c>
      <c r="N27" s="44">
        <f t="shared" si="13"/>
        <v>0.005430258624191886</v>
      </c>
    </row>
    <row r="28" spans="1:14" ht="15">
      <c r="A28" s="24" t="s">
        <v>19</v>
      </c>
      <c r="B28" s="25">
        <v>38213.93</v>
      </c>
      <c r="C28" s="26">
        <v>31315.56</v>
      </c>
      <c r="D28" s="26">
        <v>1257</v>
      </c>
      <c r="E28" s="22">
        <f t="shared" si="7"/>
        <v>70786.49</v>
      </c>
      <c r="F28" s="23">
        <f t="shared" si="8"/>
        <v>0.0005583371636644036</v>
      </c>
      <c r="G28" s="25">
        <v>17035.06</v>
      </c>
      <c r="H28" s="26">
        <v>54611.99</v>
      </c>
      <c r="I28" s="26">
        <v>1557</v>
      </c>
      <c r="J28" s="22">
        <f t="shared" si="9"/>
        <v>73204.05</v>
      </c>
      <c r="K28" s="23">
        <f t="shared" si="10"/>
        <v>0.0006198464913532799</v>
      </c>
      <c r="L28" s="42">
        <f t="shared" si="11"/>
        <v>-0.029555438779405363</v>
      </c>
      <c r="M28" s="43">
        <f t="shared" si="12"/>
        <v>-0.19267822736030826</v>
      </c>
      <c r="N28" s="44">
        <f t="shared" si="13"/>
        <v>-0.033024948756250505</v>
      </c>
    </row>
    <row r="29" spans="1:14" ht="15">
      <c r="A29" s="24" t="s">
        <v>20</v>
      </c>
      <c r="B29" s="25">
        <v>2397448.75</v>
      </c>
      <c r="C29" s="26">
        <v>219204.4</v>
      </c>
      <c r="D29" s="26">
        <v>4906704.99</v>
      </c>
      <c r="E29" s="22">
        <f t="shared" si="7"/>
        <v>7523358.140000001</v>
      </c>
      <c r="F29" s="23">
        <f t="shared" si="8"/>
        <v>0.05934141451453665</v>
      </c>
      <c r="G29" s="25">
        <v>2127200.47</v>
      </c>
      <c r="H29" s="26">
        <v>358911.72</v>
      </c>
      <c r="I29" s="26">
        <v>6272261.3</v>
      </c>
      <c r="J29" s="22">
        <f t="shared" si="9"/>
        <v>8758373.49</v>
      </c>
      <c r="K29" s="23">
        <f t="shared" si="10"/>
        <v>0.07416047442372492</v>
      </c>
      <c r="L29" s="42">
        <f t="shared" si="11"/>
        <v>0.05250807285571435</v>
      </c>
      <c r="M29" s="43">
        <f t="shared" si="12"/>
        <v>-0.21771355571554385</v>
      </c>
      <c r="N29" s="44">
        <f t="shared" si="13"/>
        <v>-0.1410096693649907</v>
      </c>
    </row>
    <row r="30" spans="1:14" ht="15">
      <c r="A30" s="24" t="s">
        <v>21</v>
      </c>
      <c r="B30" s="25">
        <v>636.4</v>
      </c>
      <c r="C30" s="26">
        <v>33493.47</v>
      </c>
      <c r="D30" s="26">
        <v>5879.6</v>
      </c>
      <c r="E30" s="22">
        <f t="shared" si="7"/>
        <v>40009.47</v>
      </c>
      <c r="F30" s="23">
        <f t="shared" si="8"/>
        <v>0.0003155796254273386</v>
      </c>
      <c r="G30" s="25">
        <v>133.98</v>
      </c>
      <c r="H30" s="26">
        <v>30414.83</v>
      </c>
      <c r="I30" s="26">
        <v>2151.6</v>
      </c>
      <c r="J30" s="22">
        <f t="shared" si="9"/>
        <v>32700.41</v>
      </c>
      <c r="K30" s="23">
        <f t="shared" si="10"/>
        <v>0.00027688678979255525</v>
      </c>
      <c r="L30" s="42">
        <f t="shared" si="11"/>
        <v>0.11722420611473905</v>
      </c>
      <c r="M30" s="43">
        <f t="shared" si="12"/>
        <v>1.7326640639524076</v>
      </c>
      <c r="N30" s="44">
        <f t="shared" si="13"/>
        <v>0.2235158519419176</v>
      </c>
    </row>
    <row r="31" spans="1:14" ht="15">
      <c r="A31" s="24" t="s">
        <v>22</v>
      </c>
      <c r="B31" s="25">
        <v>6454950.96</v>
      </c>
      <c r="C31" s="26">
        <v>4840043.84</v>
      </c>
      <c r="D31" s="26">
        <v>194502.12</v>
      </c>
      <c r="E31" s="22">
        <f t="shared" si="7"/>
        <v>11489496.92</v>
      </c>
      <c r="F31" s="23">
        <f t="shared" si="8"/>
        <v>0.09062482293222479</v>
      </c>
      <c r="G31" s="25">
        <v>4496089.88</v>
      </c>
      <c r="H31" s="26">
        <v>5254900.2</v>
      </c>
      <c r="I31" s="26">
        <v>209624.5</v>
      </c>
      <c r="J31" s="22">
        <f t="shared" si="9"/>
        <v>9960614.58</v>
      </c>
      <c r="K31" s="23">
        <f t="shared" si="10"/>
        <v>0.08434030629637736</v>
      </c>
      <c r="L31" s="42">
        <f t="shared" si="11"/>
        <v>0.15834337921919017</v>
      </c>
      <c r="M31" s="43">
        <f t="shared" si="12"/>
        <v>-0.0721403271087111</v>
      </c>
      <c r="N31" s="44">
        <f t="shared" si="13"/>
        <v>0.1534927717281478</v>
      </c>
    </row>
    <row r="32" spans="1:14" ht="15">
      <c r="A32" s="24" t="s">
        <v>23</v>
      </c>
      <c r="B32" s="25">
        <v>5438117.92</v>
      </c>
      <c r="C32" s="26">
        <v>637952.81</v>
      </c>
      <c r="D32" s="26">
        <v>9742.4</v>
      </c>
      <c r="E32" s="22">
        <f t="shared" si="7"/>
        <v>6085813.130000001</v>
      </c>
      <c r="F32" s="23">
        <f t="shared" si="8"/>
        <v>0.04800260108384788</v>
      </c>
      <c r="G32" s="25">
        <v>4163543.22</v>
      </c>
      <c r="H32" s="26">
        <v>889807.94</v>
      </c>
      <c r="I32" s="26">
        <v>8807.7</v>
      </c>
      <c r="J32" s="22">
        <f t="shared" si="9"/>
        <v>5062158.86</v>
      </c>
      <c r="K32" s="23">
        <f t="shared" si="10"/>
        <v>0.042863221475368085</v>
      </c>
      <c r="L32" s="42">
        <f t="shared" si="11"/>
        <v>0.20238442522961342</v>
      </c>
      <c r="M32" s="43">
        <f t="shared" si="12"/>
        <v>0.10612305142091571</v>
      </c>
      <c r="N32" s="44">
        <f t="shared" si="13"/>
        <v>0.20221693911834304</v>
      </c>
    </row>
    <row r="33" spans="1:14" ht="15">
      <c r="A33" s="24" t="s">
        <v>24</v>
      </c>
      <c r="B33" s="25">
        <v>42164201.82</v>
      </c>
      <c r="C33" s="26">
        <v>373859.81</v>
      </c>
      <c r="D33" s="26">
        <v>1032987.02</v>
      </c>
      <c r="E33" s="22">
        <f t="shared" si="7"/>
        <v>43571048.650000006</v>
      </c>
      <c r="F33" s="23">
        <f t="shared" si="8"/>
        <v>0.34367201596130487</v>
      </c>
      <c r="G33" s="25">
        <v>37731536.49</v>
      </c>
      <c r="H33" s="26">
        <v>888819.75</v>
      </c>
      <c r="I33" s="26">
        <v>740908.16</v>
      </c>
      <c r="J33" s="22">
        <f t="shared" si="9"/>
        <v>39361264.4</v>
      </c>
      <c r="K33" s="23">
        <f t="shared" si="10"/>
        <v>0.33328677352644775</v>
      </c>
      <c r="L33" s="42">
        <f t="shared" si="11"/>
        <v>0.10144146174245638</v>
      </c>
      <c r="M33" s="43">
        <f t="shared" si="12"/>
        <v>0.3942173615688076</v>
      </c>
      <c r="N33" s="44">
        <f t="shared" si="13"/>
        <v>0.10695246492132515</v>
      </c>
    </row>
    <row r="34" spans="1:14" ht="15">
      <c r="A34" s="24" t="s">
        <v>25</v>
      </c>
      <c r="B34" s="25">
        <v>66631.67</v>
      </c>
      <c r="C34" s="26">
        <v>1027249.18</v>
      </c>
      <c r="D34" s="26">
        <v>250044.76</v>
      </c>
      <c r="E34" s="22">
        <f t="shared" si="7"/>
        <v>1343925.61</v>
      </c>
      <c r="F34" s="23">
        <f t="shared" si="8"/>
        <v>0.010600378875451425</v>
      </c>
      <c r="G34" s="25">
        <v>15855.74</v>
      </c>
      <c r="H34" s="26">
        <v>919977.93</v>
      </c>
      <c r="I34" s="26">
        <v>214247.56</v>
      </c>
      <c r="J34" s="22">
        <f t="shared" si="9"/>
        <v>1150081.23</v>
      </c>
      <c r="K34" s="23">
        <f t="shared" si="10"/>
        <v>0.00973817452978031</v>
      </c>
      <c r="L34" s="42">
        <f t="shared" si="11"/>
        <v>0.1688838359491811</v>
      </c>
      <c r="M34" s="43">
        <f t="shared" si="12"/>
        <v>0.16708334974736716</v>
      </c>
      <c r="N34" s="44">
        <f t="shared" si="13"/>
        <v>0.16854842505341994</v>
      </c>
    </row>
    <row r="35" spans="1:14" ht="15">
      <c r="A35" s="24" t="s">
        <v>26</v>
      </c>
      <c r="B35" s="25">
        <v>8283672.8</v>
      </c>
      <c r="C35" s="26">
        <v>119878</v>
      </c>
      <c r="D35" s="27">
        <v>8785951.63</v>
      </c>
      <c r="E35" s="22">
        <f t="shared" si="7"/>
        <v>17189502.43</v>
      </c>
      <c r="F35" s="23">
        <f t="shared" si="8"/>
        <v>0.1355843188660516</v>
      </c>
      <c r="G35" s="25">
        <v>10272713.39</v>
      </c>
      <c r="H35" s="26">
        <v>58021.99</v>
      </c>
      <c r="I35" s="27">
        <v>7930542.34</v>
      </c>
      <c r="J35" s="22">
        <f t="shared" si="9"/>
        <v>18261277.72</v>
      </c>
      <c r="K35" s="23">
        <f t="shared" si="10"/>
        <v>0.15462517336636183</v>
      </c>
      <c r="L35" s="42">
        <f t="shared" si="11"/>
        <v>-0.18654863464327742</v>
      </c>
      <c r="M35" s="43">
        <f t="shared" si="12"/>
        <v>0.10786264713391613</v>
      </c>
      <c r="N35" s="44">
        <f t="shared" si="13"/>
        <v>-0.05869114453180768</v>
      </c>
    </row>
    <row r="36" spans="1:14" ht="15.75" thickBot="1">
      <c r="A36" s="28" t="s">
        <v>27</v>
      </c>
      <c r="B36" s="29">
        <v>5782.27</v>
      </c>
      <c r="C36" s="26">
        <v>0</v>
      </c>
      <c r="D36" s="30">
        <v>0.04</v>
      </c>
      <c r="E36" s="22">
        <f t="shared" si="7"/>
        <v>5782.31</v>
      </c>
      <c r="F36" s="23">
        <f t="shared" si="8"/>
        <v>4.560868274197969E-05</v>
      </c>
      <c r="G36" s="29">
        <v>6162.79</v>
      </c>
      <c r="H36" s="26">
        <v>70</v>
      </c>
      <c r="I36" s="30">
        <v>0.03</v>
      </c>
      <c r="J36" s="22">
        <f t="shared" si="9"/>
        <v>6232.82</v>
      </c>
      <c r="K36" s="23">
        <f t="shared" si="10"/>
        <v>5.277565391855436E-05</v>
      </c>
      <c r="L36" s="42">
        <f t="shared" si="11"/>
        <v>-0.07228223636605746</v>
      </c>
      <c r="M36" s="43">
        <f t="shared" si="12"/>
        <v>0.3333333333333335</v>
      </c>
      <c r="N36" s="44">
        <f t="shared" si="13"/>
        <v>-0.07228028404478215</v>
      </c>
    </row>
    <row r="37" spans="1:14" ht="16.5" thickBot="1" thickTop="1">
      <c r="A37" s="31" t="s">
        <v>28</v>
      </c>
      <c r="B37" s="32">
        <f>SUM(B23:B36)</f>
        <v>89167486.99</v>
      </c>
      <c r="C37" s="32">
        <f>SUM(C23:C36)</f>
        <v>9555408.59</v>
      </c>
      <c r="D37" s="32">
        <f>SUM(D23:D36)</f>
        <v>28058007.800000004</v>
      </c>
      <c r="E37" s="32">
        <f>SUM(E23:E36)</f>
        <v>126780903.38</v>
      </c>
      <c r="F37" s="33">
        <f>IF(E$37=0,"0.00%",E37/E$37)</f>
        <v>1</v>
      </c>
      <c r="G37" s="34">
        <f>SUM(G23:G36)</f>
        <v>80311094.74</v>
      </c>
      <c r="H37" s="34">
        <f>SUM(H23:H36)</f>
        <v>11036239.020000001</v>
      </c>
      <c r="I37" s="32">
        <f>SUM(I23:I36)</f>
        <v>26752955.62</v>
      </c>
      <c r="J37" s="32">
        <f>SUM(J23:J36)</f>
        <v>118100289.37999998</v>
      </c>
      <c r="K37" s="33">
        <f>IF(J$37=0,"0.00%",J37/J$37)</f>
        <v>1</v>
      </c>
      <c r="L37" s="45">
        <f>IF(H37=0,"0.00%",(B37+C37)/(G37+H37)-1)</f>
        <v>0.08074194961593606</v>
      </c>
      <c r="M37" s="46">
        <f>IF(I37=0,"0.00%",D37/I37-1)</f>
        <v>0.04878160748057203</v>
      </c>
      <c r="N37" s="41">
        <f>IF(J37=0,"0.00%",E37/J37-1)</f>
        <v>0.07350205529191589</v>
      </c>
    </row>
    <row r="38" ht="13.5" thickTop="1"/>
  </sheetData>
  <sheetProtection/>
  <printOptions/>
  <pageMargins left="0.75" right="0.75" top="1" bottom="1" header="0.5" footer="0.5"/>
  <pageSetup fitToHeight="1" fitToWidth="1" orientation="landscape" paperSize="5" scale="68" r:id="rId1"/>
  <headerFooter alignWithMargins="0">
    <oddHeader>&amp;C&amp;"Arial,Bold"&amp;14National Airport Sales Jan - Apr 15-16</oddHeader>
    <oddFooter>&amp;LStatistics and Reference Materials/National Airport (Apr 15-16)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Graham, Andrea</cp:lastModifiedBy>
  <cp:lastPrinted>2015-06-03T12:30:43Z</cp:lastPrinted>
  <dcterms:created xsi:type="dcterms:W3CDTF">2008-03-06T19:16:26Z</dcterms:created>
  <dcterms:modified xsi:type="dcterms:W3CDTF">2016-05-24T19:46:13Z</dcterms:modified>
  <cp:category/>
  <cp:version/>
  <cp:contentType/>
  <cp:contentStatus/>
</cp:coreProperties>
</file>