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<sst xmlns="http://schemas.openxmlformats.org/spreadsheetml/2006/main" count="90" uniqueCount="34">
  <si>
    <t>National Gross Sales -Airport</t>
  </si>
  <si>
    <t>Variance</t>
  </si>
  <si>
    <t>Department (product lines)</t>
  </si>
  <si>
    <t>Imported (IDNP)</t>
  </si>
  <si>
    <t>Imported (IDP)</t>
  </si>
  <si>
    <t>Domestic</t>
  </si>
  <si>
    <t>Total</t>
  </si>
  <si>
    <t>Sales</t>
  </si>
  <si>
    <t>Imported</t>
  </si>
  <si>
    <t>Rayon (gamme de produits)</t>
  </si>
  <si>
    <t>Importees</t>
  </si>
  <si>
    <t>Nationales</t>
  </si>
  <si>
    <t>Mix %</t>
  </si>
  <si>
    <t>+/- %</t>
  </si>
  <si>
    <t>Accessories (purses, wallets, sunglasses, etc.)</t>
  </si>
  <si>
    <t>Alcohol (liquor, liqueur, wine, coolers)</t>
  </si>
  <si>
    <t>Beer (beer, malt-based coolers)</t>
  </si>
  <si>
    <t>Clothing (including hats, fur, leather)</t>
  </si>
  <si>
    <t>Crafts/arts</t>
  </si>
  <si>
    <t>Electronics, Cameras, Binoculars, etc.</t>
  </si>
  <si>
    <t>Food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</si>
  <si>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</si>
  <si>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</si>
  <si>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</si>
  <si>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</si>
  <si>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Souvenirs (no clothing)</t>
  </si>
  <si>
    <t>Tobacco, Cigars, Loose Tobacco</t>
  </si>
  <si>
    <t>Other</t>
  </si>
  <si>
    <t>TOTAL / TOTAUX</t>
  </si>
  <si>
    <t>National Gross Sales - Airport</t>
  </si>
  <si>
    <t>Sep 15</t>
  </si>
  <si>
    <t>Jan - Sep 15</t>
  </si>
  <si>
    <t>Sep 16</t>
  </si>
  <si>
    <t>Jan - Sep 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</si>
</sst>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7" fontId="1" fillId="0" borderId="10" xfId="0" applyNumberFormat="1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 quotePrefix="1">
      <alignment horizontal="center"/>
    </xf>
    <xf numFmtId="0" fontId="3" fillId="0" borderId="20" xfId="0" applyFont="1" applyBorder="1" applyAlignment="1" quotePrefix="1">
      <alignment horizontal="center"/>
    </xf>
    <xf numFmtId="0" fontId="3" fillId="0" borderId="21" xfId="0" applyFont="1" applyBorder="1" applyAlignment="1" quotePrefix="1">
      <alignment horizontal="center"/>
    </xf>
    <xf numFmtId="0" fontId="3" fillId="0" borderId="22" xfId="0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0" fontId="4" fillId="0" borderId="26" xfId="57" applyNumberFormat="1" applyFont="1" applyBorder="1" applyAlignment="1">
      <alignment/>
    </xf>
    <xf numFmtId="0" fontId="3" fillId="0" borderId="27" xfId="0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164" fontId="3" fillId="33" borderId="34" xfId="0" applyNumberFormat="1" applyFont="1" applyFill="1" applyBorder="1" applyAlignment="1">
      <alignment/>
    </xf>
    <xf numFmtId="10" fontId="3" fillId="33" borderId="35" xfId="57" applyNumberFormat="1" applyFont="1" applyFill="1" applyBorder="1" applyAlignment="1">
      <alignment/>
    </xf>
    <xf numFmtId="164" fontId="3" fillId="33" borderId="36" xfId="0" applyNumberFormat="1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0" fontId="4" fillId="0" borderId="26" xfId="57" applyNumberFormat="1" applyFont="1" applyBorder="1" applyAlignment="1">
      <alignment horizontal="right"/>
    </xf>
    <xf numFmtId="10" fontId="3" fillId="33" borderId="35" xfId="57" applyNumberFormat="1" applyFont="1" applyFill="1" applyBorder="1" applyAlignment="1">
      <alignment horizontal="right"/>
    </xf>
    <xf numFmtId="10" fontId="4" fillId="0" borderId="38" xfId="57" applyNumberFormat="1" applyFont="1" applyBorder="1" applyAlignment="1">
      <alignment horizontal="right"/>
    </xf>
    <xf numFmtId="10" fontId="4" fillId="0" borderId="25" xfId="57" applyNumberFormat="1" applyFont="1" applyBorder="1" applyAlignment="1">
      <alignment horizontal="right"/>
    </xf>
    <xf numFmtId="10" fontId="3" fillId="0" borderId="26" xfId="57" applyNumberFormat="1" applyFont="1" applyBorder="1" applyAlignment="1">
      <alignment horizontal="right"/>
    </xf>
    <xf numFmtId="10" fontId="3" fillId="33" borderId="36" xfId="57" applyNumberFormat="1" applyFont="1" applyFill="1" applyBorder="1" applyAlignment="1">
      <alignment horizontal="right"/>
    </xf>
    <xf numFmtId="10" fontId="3" fillId="33" borderId="34" xfId="57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view="pageLayout" zoomScaleNormal="75" workbookViewId="0" topLeftCell="B7">
      <selection activeCell="E36" sqref="E36"/>
    </sheetView>
  </sheetViews>
  <sheetFormatPr defaultColWidth="9.140625" defaultRowHeight="12.75"/>
  <cols>
    <col min="1" max="1" width="51.28125" style="0" customWidth="1"/>
    <col min="2" max="2" width="18.00390625" style="0" bestFit="1" customWidth="1"/>
    <col min="3" max="3" width="16.57421875" style="0" bestFit="1" customWidth="1"/>
    <col min="4" max="4" width="15.7109375" style="0" bestFit="1" customWidth="1"/>
    <col min="5" max="5" width="17.140625" style="0" bestFit="1" customWidth="1"/>
    <col min="6" max="6" width="9.28125" style="0" bestFit="1" customWidth="1"/>
    <col min="7" max="7" width="18.00390625" style="0" bestFit="1" customWidth="1"/>
    <col min="8" max="9" width="15.7109375" style="0" bestFit="1" customWidth="1"/>
    <col min="10" max="10" width="17.140625" style="0" bestFit="1" customWidth="1"/>
    <col min="11" max="11" width="9.28125" style="0" bestFit="1" customWidth="1"/>
    <col min="12" max="12" width="11.00390625" style="0" bestFit="1" customWidth="1"/>
    <col min="13" max="13" width="11.7109375" style="0" bestFit="1" customWidth="1"/>
    <col min="14" max="14" width="11.57421875" style="0" bestFit="1" customWidth="1"/>
  </cols>
  <sheetData>
    <row r="1" spans="1:14" ht="16.5" thickBot="1" thickTop="1">
      <c r="A1" s="1" t="s">
        <v>0</v>
      </c>
      <c r="B1" s="2"/>
      <c r="C1" s="4"/>
      <c r="D1" s="4" t="s">
        <v>32</v>
      </c>
      <c r="E1" s="5"/>
      <c r="F1" s="6"/>
      <c r="G1" s="7"/>
      <c r="H1" s="5"/>
      <c r="I1" s="4" t="s">
        <v>30</v>
      </c>
      <c r="J1" s="5"/>
      <c r="K1" s="6"/>
      <c r="L1" s="7"/>
      <c r="M1" s="3" t="s">
        <v>1</v>
      </c>
      <c r="N1" s="6"/>
    </row>
    <row r="2" spans="1:14" ht="15.75" thickTop="1">
      <c r="A2" s="8" t="s">
        <v>2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  <c r="G2" s="9" t="s">
        <v>3</v>
      </c>
      <c r="H2" s="9" t="s">
        <v>4</v>
      </c>
      <c r="I2" s="10" t="s">
        <v>5</v>
      </c>
      <c r="J2" s="10" t="s">
        <v>6</v>
      </c>
      <c r="K2" s="11" t="s">
        <v>7</v>
      </c>
      <c r="L2" s="9" t="s">
        <v>8</v>
      </c>
      <c r="M2" s="10" t="s">
        <v>5</v>
      </c>
      <c r="N2" s="11" t="s">
        <v>6</v>
      </c>
    </row>
    <row r="3" spans="1:14" ht="15.75" thickBot="1">
      <c r="A3" s="12" t="s">
        <v>9</v>
      </c>
      <c r="B3" s="13" t="s">
        <v>10</v>
      </c>
      <c r="C3" s="13" t="s">
        <v>10</v>
      </c>
      <c r="D3" s="14" t="s">
        <v>11</v>
      </c>
      <c r="E3" s="14"/>
      <c r="F3" s="15" t="s">
        <v>12</v>
      </c>
      <c r="G3" s="13" t="s">
        <v>10</v>
      </c>
      <c r="H3" s="13" t="s">
        <v>10</v>
      </c>
      <c r="I3" s="14" t="s">
        <v>11</v>
      </c>
      <c r="J3" s="14"/>
      <c r="K3" s="15" t="s">
        <v>12</v>
      </c>
      <c r="L3" s="16" t="s">
        <v>13</v>
      </c>
      <c r="M3" s="17" t="s">
        <v>13</v>
      </c>
      <c r="N3" s="18" t="s">
        <v>13</v>
      </c>
    </row>
    <row r="4" spans="1:14" ht="15.75" thickTop="1">
      <c r="A4" s="19" t="s">
        <v>14</v>
      </c>
      <c r="B4" s="20">
        <v>1307167.97</v>
      </c>
      <c r="C4" s="21">
        <v>415655.47</v>
      </c>
      <c r="D4" s="22">
        <v>17866.42</v>
      </c>
      <c r="E4" s="22">
        <f>SUM(B4:D4)</f>
        <v>1740689.8599999999</v>
      </c>
      <c r="F4" s="40">
        <f>IF(E$18=0,"0.00%",E4/E$18)</f>
        <v>0.04745590422509921</v>
      </c>
      <c r="G4" s="20">
        <v>1176357.5</v>
      </c>
      <c r="H4" s="21">
        <v>513673.84</v>
      </c>
      <c r="I4" s="22">
        <v>9893.95</v>
      </c>
      <c r="J4" s="22">
        <f>SUM(G4:I4)</f>
        <v>1699925.29</v>
      </c>
      <c r="K4" s="23">
        <f>IF(J$18=0,"0.00%",J4/J$18)</f>
        <v>0.050134560941012284</v>
      </c>
      <c r="L4" s="42">
        <f>IF((G4+H4)=0,"0.00%",(B4+C4)/(G4+H4)-1)</f>
        <v>0.01940324964624618</v>
      </c>
      <c r="M4" s="43">
        <f>IF(I4=0,"0.00%",D4/I4-1)</f>
        <v>0.8057924287064313</v>
      </c>
      <c r="N4" s="44">
        <f>IF(J4=0,"0.00%",E4/J4-1)</f>
        <v>0.023980212683346602</v>
      </c>
    </row>
    <row r="5" spans="1:14" ht="15">
      <c r="A5" s="24" t="s">
        <v>15</v>
      </c>
      <c r="B5" s="25">
        <v>3625120.3</v>
      </c>
      <c r="C5" s="26">
        <v>0</v>
      </c>
      <c r="D5" s="26">
        <v>4445223.72</v>
      </c>
      <c r="E5" s="22">
        <f aca="true" t="shared" si="0" ref="E5:E17">SUM(B5:D5)</f>
        <v>8070344.02</v>
      </c>
      <c r="F5" s="40">
        <f aca="true" t="shared" si="1" ref="F5:F17">IF(E$18=0,"0.00%",E5/E$18)</f>
        <v>0.2200193622525739</v>
      </c>
      <c r="G5" s="25">
        <v>3239062.12</v>
      </c>
      <c r="H5" s="26">
        <v>0</v>
      </c>
      <c r="I5" s="26">
        <v>3742909.23</v>
      </c>
      <c r="J5" s="22">
        <f aca="true" t="shared" si="2" ref="J5:J17">SUM(G5:I5)</f>
        <v>6981971.35</v>
      </c>
      <c r="K5" s="23">
        <f aca="true" t="shared" si="3" ref="K5:K17">IF(J$18=0,"0.00%",J5/J$18)</f>
        <v>0.20591379526742423</v>
      </c>
      <c r="L5" s="42">
        <f aca="true" t="shared" si="4" ref="L5:L17">IF((G5+H5)=0,"0.00%",(B5+C5)/(G5+H5)-1)</f>
        <v>0.11918826058204757</v>
      </c>
      <c r="M5" s="43">
        <f aca="true" t="shared" si="5" ref="M5:M17">IF(I5=0,"0.00%",D5/I5-1)</f>
        <v>0.18763866469719326</v>
      </c>
      <c r="N5" s="44">
        <f aca="true" t="shared" si="6" ref="N5:N17">IF(J5=0,"0.00%",E5/J5-1)</f>
        <v>0.1558832907556975</v>
      </c>
    </row>
    <row r="6" spans="1:14" ht="15">
      <c r="A6" s="24" t="s">
        <v>16</v>
      </c>
      <c r="B6" s="25">
        <v>0</v>
      </c>
      <c r="C6" s="26">
        <v>0</v>
      </c>
      <c r="D6" s="26">
        <v>25930.03</v>
      </c>
      <c r="E6" s="22">
        <f t="shared" si="0"/>
        <v>25930.03</v>
      </c>
      <c r="F6" s="40">
        <f t="shared" si="1"/>
        <v>0.0007069226106906541</v>
      </c>
      <c r="G6" s="25">
        <v>0</v>
      </c>
      <c r="H6" s="26">
        <v>0</v>
      </c>
      <c r="I6" s="26">
        <v>21616.77</v>
      </c>
      <c r="J6" s="22">
        <f t="shared" si="2"/>
        <v>21616.77</v>
      </c>
      <c r="K6" s="23">
        <f t="shared" si="3"/>
        <v>0.0006375264132418702</v>
      </c>
      <c r="L6" s="42" t="str">
        <f t="shared" si="4"/>
        <v>0.00%</v>
      </c>
      <c r="M6" s="43">
        <f t="shared" si="5"/>
        <v>0.19953304772174563</v>
      </c>
      <c r="N6" s="44">
        <f t="shared" si="6"/>
        <v>0.19953304772174563</v>
      </c>
    </row>
    <row r="7" spans="1:14" ht="15">
      <c r="A7" s="24" t="s">
        <v>17</v>
      </c>
      <c r="B7" s="25">
        <v>1435724.97</v>
      </c>
      <c r="C7" s="26">
        <v>308580.51</v>
      </c>
      <c r="D7" s="26">
        <v>156730.39</v>
      </c>
      <c r="E7" s="22">
        <f t="shared" si="0"/>
        <v>1901035.87</v>
      </c>
      <c r="F7" s="40">
        <f t="shared" si="1"/>
        <v>0.05182736927944083</v>
      </c>
      <c r="G7" s="25">
        <v>1348817.98</v>
      </c>
      <c r="H7" s="26">
        <v>263628.56</v>
      </c>
      <c r="I7" s="26">
        <v>177670.52</v>
      </c>
      <c r="J7" s="22">
        <f t="shared" si="2"/>
        <v>1790117.06</v>
      </c>
      <c r="K7" s="23">
        <f t="shared" si="3"/>
        <v>0.052794515949648436</v>
      </c>
      <c r="L7" s="42">
        <f t="shared" si="4"/>
        <v>0.08177569719613764</v>
      </c>
      <c r="M7" s="43">
        <f t="shared" si="5"/>
        <v>-0.11785933873554244</v>
      </c>
      <c r="N7" s="44">
        <f t="shared" si="6"/>
        <v>0.06196176355081495</v>
      </c>
    </row>
    <row r="8" spans="1:14" ht="15">
      <c r="A8" s="24" t="s">
        <v>18</v>
      </c>
      <c r="B8" s="25">
        <v>4590.33</v>
      </c>
      <c r="C8" s="26">
        <v>0</v>
      </c>
      <c r="D8" s="26">
        <v>9794.2</v>
      </c>
      <c r="E8" s="22">
        <f t="shared" si="0"/>
        <v>14384.53</v>
      </c>
      <c r="F8" s="40">
        <f t="shared" si="1"/>
        <v>0.0003921611159400138</v>
      </c>
      <c r="G8" s="25">
        <v>5960.92</v>
      </c>
      <c r="H8" s="26">
        <v>569.8</v>
      </c>
      <c r="I8" s="26">
        <v>9755.63</v>
      </c>
      <c r="J8" s="22">
        <f t="shared" si="2"/>
        <v>16286.349999999999</v>
      </c>
      <c r="K8" s="23">
        <f t="shared" si="3"/>
        <v>0.00048032052431060384</v>
      </c>
      <c r="L8" s="42">
        <f t="shared" si="4"/>
        <v>-0.29711731631428084</v>
      </c>
      <c r="M8" s="43">
        <f t="shared" si="5"/>
        <v>0.0039536144769740655</v>
      </c>
      <c r="N8" s="44">
        <f t="shared" si="6"/>
        <v>-0.11677386277465474</v>
      </c>
    </row>
    <row r="9" spans="1:14" ht="15">
      <c r="A9" s="24" t="s">
        <v>19</v>
      </c>
      <c r="B9" s="25">
        <v>13310.1</v>
      </c>
      <c r="C9" s="26">
        <v>218.3</v>
      </c>
      <c r="D9" s="26">
        <v>0</v>
      </c>
      <c r="E9" s="22">
        <f t="shared" si="0"/>
        <v>13528.4</v>
      </c>
      <c r="F9" s="40">
        <f t="shared" si="1"/>
        <v>0.00036882070118960313</v>
      </c>
      <c r="G9" s="25">
        <v>6727.2</v>
      </c>
      <c r="H9" s="26">
        <v>20133.8</v>
      </c>
      <c r="I9" s="26">
        <v>270</v>
      </c>
      <c r="J9" s="22">
        <f t="shared" si="2"/>
        <v>27131</v>
      </c>
      <c r="K9" s="23">
        <f t="shared" si="3"/>
        <v>0.0008001532660830078</v>
      </c>
      <c r="L9" s="42">
        <f t="shared" si="4"/>
        <v>-0.49635531067346716</v>
      </c>
      <c r="M9" s="43">
        <f t="shared" si="5"/>
        <v>-1</v>
      </c>
      <c r="N9" s="44">
        <f t="shared" si="6"/>
        <v>-0.5013674394603959</v>
      </c>
    </row>
    <row r="10" spans="1:14" ht="15">
      <c r="A10" s="24" t="s">
        <v>20</v>
      </c>
      <c r="B10" s="25">
        <v>1023982.4</v>
      </c>
      <c r="C10" s="26">
        <v>26813.56</v>
      </c>
      <c r="D10" s="26">
        <v>2418117.93</v>
      </c>
      <c r="E10" s="22">
        <f t="shared" si="0"/>
        <v>3468913.89</v>
      </c>
      <c r="F10" s="40">
        <f t="shared" si="1"/>
        <v>0.09457195627540241</v>
      </c>
      <c r="G10" s="25">
        <v>805129.14</v>
      </c>
      <c r="H10" s="26">
        <v>145968.35</v>
      </c>
      <c r="I10" s="26">
        <v>2026722.97</v>
      </c>
      <c r="J10" s="22">
        <f t="shared" si="2"/>
        <v>2977820.46</v>
      </c>
      <c r="K10" s="23">
        <f t="shared" si="3"/>
        <v>0.08782251914333436</v>
      </c>
      <c r="L10" s="42">
        <f t="shared" si="4"/>
        <v>0.10482465893165172</v>
      </c>
      <c r="M10" s="43">
        <f t="shared" si="5"/>
        <v>0.19311714812212366</v>
      </c>
      <c r="N10" s="44">
        <f t="shared" si="6"/>
        <v>0.1649170715953776</v>
      </c>
    </row>
    <row r="11" spans="1:14" ht="15">
      <c r="A11" s="24" t="s">
        <v>21</v>
      </c>
      <c r="B11" s="25">
        <v>0</v>
      </c>
      <c r="C11" s="26">
        <v>10855.23</v>
      </c>
      <c r="D11" s="26">
        <v>1681.9</v>
      </c>
      <c r="E11" s="22">
        <f t="shared" si="0"/>
        <v>12537.13</v>
      </c>
      <c r="F11" s="40">
        <f t="shared" si="1"/>
        <v>0.00034179600525599546</v>
      </c>
      <c r="G11" s="25">
        <v>0</v>
      </c>
      <c r="H11" s="26">
        <v>17040.94</v>
      </c>
      <c r="I11" s="26">
        <v>1629.45</v>
      </c>
      <c r="J11" s="22">
        <f t="shared" si="2"/>
        <v>18670.39</v>
      </c>
      <c r="K11" s="23">
        <f t="shared" si="3"/>
        <v>0.0005506311428824418</v>
      </c>
      <c r="L11" s="42">
        <f t="shared" si="4"/>
        <v>-0.3629911260763784</v>
      </c>
      <c r="M11" s="43">
        <f t="shared" si="5"/>
        <v>0.03218877535364695</v>
      </c>
      <c r="N11" s="44">
        <f t="shared" si="6"/>
        <v>-0.3285019755880836</v>
      </c>
    </row>
    <row r="12" spans="1:14" ht="15">
      <c r="A12" s="24" t="s">
        <v>22</v>
      </c>
      <c r="B12" s="25">
        <v>1543237.81</v>
      </c>
      <c r="C12" s="26">
        <v>1409941.98</v>
      </c>
      <c r="D12" s="26">
        <v>70074.47</v>
      </c>
      <c r="E12" s="22">
        <f t="shared" si="0"/>
        <v>3023254.2600000002</v>
      </c>
      <c r="F12" s="40">
        <f t="shared" si="1"/>
        <v>0.08242207179323903</v>
      </c>
      <c r="G12" s="25">
        <v>1330812.89</v>
      </c>
      <c r="H12" s="26">
        <v>1411455.23</v>
      </c>
      <c r="I12" s="26">
        <v>84124.46</v>
      </c>
      <c r="J12" s="22">
        <f t="shared" si="2"/>
        <v>2826392.58</v>
      </c>
      <c r="K12" s="23">
        <f t="shared" si="3"/>
        <v>0.08335657565588364</v>
      </c>
      <c r="L12" s="42">
        <f t="shared" si="4"/>
        <v>0.07691139624961241</v>
      </c>
      <c r="M12" s="43">
        <f t="shared" si="5"/>
        <v>-0.16701432615436707</v>
      </c>
      <c r="N12" s="44">
        <f t="shared" si="6"/>
        <v>0.06965121596802382</v>
      </c>
    </row>
    <row r="13" spans="1:14" ht="15">
      <c r="A13" s="24" t="s">
        <v>23</v>
      </c>
      <c r="B13" s="25">
        <v>1395978.34</v>
      </c>
      <c r="C13" s="26">
        <v>166856.58</v>
      </c>
      <c r="D13" s="26">
        <v>1680.65</v>
      </c>
      <c r="E13" s="22">
        <f t="shared" si="0"/>
        <v>1564515.57</v>
      </c>
      <c r="F13" s="40">
        <f t="shared" si="1"/>
        <v>0.0426529175327054</v>
      </c>
      <c r="G13" s="25">
        <v>1087490.83</v>
      </c>
      <c r="H13" s="26">
        <v>273919.41</v>
      </c>
      <c r="I13" s="26">
        <v>1748.2</v>
      </c>
      <c r="J13" s="22">
        <f t="shared" si="2"/>
        <v>1363158.44</v>
      </c>
      <c r="K13" s="23">
        <f t="shared" si="3"/>
        <v>0.04020256083279709</v>
      </c>
      <c r="L13" s="42">
        <f t="shared" si="4"/>
        <v>0.1479529638325625</v>
      </c>
      <c r="M13" s="43">
        <f t="shared" si="5"/>
        <v>-0.038639743736414545</v>
      </c>
      <c r="N13" s="44">
        <f t="shared" si="6"/>
        <v>0.14771366562495847</v>
      </c>
    </row>
    <row r="14" spans="1:14" ht="15">
      <c r="A14" s="24" t="s">
        <v>24</v>
      </c>
      <c r="B14" s="25">
        <v>12275114.37</v>
      </c>
      <c r="C14" s="26">
        <v>41930.3</v>
      </c>
      <c r="D14" s="26">
        <v>459238.61</v>
      </c>
      <c r="E14" s="22">
        <f t="shared" si="0"/>
        <v>12776283.28</v>
      </c>
      <c r="F14" s="40">
        <f t="shared" si="1"/>
        <v>0.3483159692148815</v>
      </c>
      <c r="G14" s="25">
        <v>11695879.88</v>
      </c>
      <c r="H14" s="26">
        <v>241532.13</v>
      </c>
      <c r="I14" s="26">
        <v>228631.9</v>
      </c>
      <c r="J14" s="22">
        <f t="shared" si="2"/>
        <v>12166043.910000002</v>
      </c>
      <c r="K14" s="23">
        <f t="shared" si="3"/>
        <v>0.35880357413644126</v>
      </c>
      <c r="L14" s="42">
        <f t="shared" si="4"/>
        <v>0.03180192320429076</v>
      </c>
      <c r="M14" s="43">
        <f t="shared" si="5"/>
        <v>1.0086375085891337</v>
      </c>
      <c r="N14" s="44">
        <f t="shared" si="6"/>
        <v>0.050159227972077725</v>
      </c>
    </row>
    <row r="15" spans="1:14" ht="15">
      <c r="A15" s="24" t="s">
        <v>25</v>
      </c>
      <c r="B15" s="25">
        <v>5047.96</v>
      </c>
      <c r="C15" s="26">
        <v>527418.34</v>
      </c>
      <c r="D15" s="26">
        <v>111333.48</v>
      </c>
      <c r="E15" s="22">
        <f t="shared" si="0"/>
        <v>643799.7799999999</v>
      </c>
      <c r="F15" s="40">
        <f t="shared" si="1"/>
        <v>0.017551719810569782</v>
      </c>
      <c r="G15" s="25">
        <v>2844.61</v>
      </c>
      <c r="H15" s="26">
        <v>437731.18</v>
      </c>
      <c r="I15" s="26">
        <v>100359.95</v>
      </c>
      <c r="J15" s="22">
        <f t="shared" si="2"/>
        <v>540935.74</v>
      </c>
      <c r="K15" s="23">
        <f t="shared" si="3"/>
        <v>0.01595339276480884</v>
      </c>
      <c r="L15" s="42">
        <f t="shared" si="4"/>
        <v>0.20856913177185699</v>
      </c>
      <c r="M15" s="43">
        <f t="shared" si="5"/>
        <v>0.10934172446279611</v>
      </c>
      <c r="N15" s="44">
        <f t="shared" si="6"/>
        <v>0.19015944481686486</v>
      </c>
    </row>
    <row r="16" spans="1:14" ht="15">
      <c r="A16" s="24" t="s">
        <v>26</v>
      </c>
      <c r="B16" s="25">
        <v>1665010.51</v>
      </c>
      <c r="C16" s="26">
        <v>20870</v>
      </c>
      <c r="D16" s="27">
        <v>1736848.39</v>
      </c>
      <c r="E16" s="22">
        <f t="shared" si="0"/>
        <v>3422728.9</v>
      </c>
      <c r="F16" s="40">
        <f t="shared" si="1"/>
        <v>0.09331282878092895</v>
      </c>
      <c r="G16" s="25">
        <v>1895233.5</v>
      </c>
      <c r="H16" s="26">
        <v>13136</v>
      </c>
      <c r="I16" s="27">
        <v>1566893.75</v>
      </c>
      <c r="J16" s="22">
        <f t="shared" si="2"/>
        <v>3475263.25</v>
      </c>
      <c r="K16" s="23">
        <f t="shared" si="3"/>
        <v>0.10249320850634877</v>
      </c>
      <c r="L16" s="42">
        <f t="shared" si="4"/>
        <v>-0.1165859074985216</v>
      </c>
      <c r="M16" s="43">
        <f t="shared" si="5"/>
        <v>0.10846596331116887</v>
      </c>
      <c r="N16" s="44">
        <f t="shared" si="6"/>
        <v>-0.015116653393091872</v>
      </c>
    </row>
    <row r="17" spans="1:14" ht="15.75" thickBot="1">
      <c r="A17" s="28" t="s">
        <v>27</v>
      </c>
      <c r="B17" s="29">
        <v>2208.1</v>
      </c>
      <c r="C17" s="30">
        <v>0</v>
      </c>
      <c r="D17" s="30">
        <v>0.06</v>
      </c>
      <c r="E17" s="22">
        <f t="shared" si="0"/>
        <v>2208.16</v>
      </c>
      <c r="F17" s="40">
        <f t="shared" si="1"/>
        <v>6.0200402082939155E-05</v>
      </c>
      <c r="G17" s="29">
        <v>1851.32</v>
      </c>
      <c r="H17" s="30">
        <v>70</v>
      </c>
      <c r="I17" s="30">
        <v>0.05</v>
      </c>
      <c r="J17" s="22">
        <f t="shared" si="2"/>
        <v>1921.37</v>
      </c>
      <c r="K17" s="23">
        <f t="shared" si="3"/>
        <v>5.666545578319666E-05</v>
      </c>
      <c r="L17" s="42">
        <f t="shared" si="4"/>
        <v>0.14926196573189254</v>
      </c>
      <c r="M17" s="43">
        <f t="shared" si="5"/>
        <v>0.19999999999999996</v>
      </c>
      <c r="N17" s="44">
        <f t="shared" si="6"/>
        <v>0.14926328609273587</v>
      </c>
    </row>
    <row r="18" spans="1:14" ht="16.5" thickBot="1" thickTop="1">
      <c r="A18" s="31" t="s">
        <v>28</v>
      </c>
      <c r="B18" s="32">
        <f>SUM(B4:B17)</f>
        <v>24296493.16</v>
      </c>
      <c r="C18" s="32">
        <f>SUM(C4:C17)</f>
        <v>2929140.2699999996</v>
      </c>
      <c r="D18" s="32">
        <f>SUM(D4:D17)</f>
        <v>9454520.250000002</v>
      </c>
      <c r="E18" s="32">
        <f>SUM(E4:E17)</f>
        <v>36680153.67999999</v>
      </c>
      <c r="F18" s="41">
        <f>IF(E$18=0,"0.00%",E18/E$18)</f>
        <v>1</v>
      </c>
      <c r="G18" s="34">
        <f>SUM(G4:G17)</f>
        <v>22596167.89</v>
      </c>
      <c r="H18" s="34">
        <f>SUM(H4:H17)</f>
        <v>3338859.24</v>
      </c>
      <c r="I18" s="32">
        <f>SUM(I4:I17)</f>
        <v>7972226.830000001</v>
      </c>
      <c r="J18" s="32">
        <f>SUM(J4:J17)</f>
        <v>33907253.96</v>
      </c>
      <c r="K18" s="33">
        <f>IF(J$18=0,"0.00%",J18/J$18)</f>
        <v>1</v>
      </c>
      <c r="L18" s="45">
        <f>IF(H18=0,"0.00%",(B18+C18)/(G18+H18)-1)</f>
        <v>0.04976305956923821</v>
      </c>
      <c r="M18" s="46">
        <f>IF(I18=0,"0.00%",D18/I18-1)</f>
        <v>0.1859321682145365</v>
      </c>
      <c r="N18" s="41">
        <f>IF(J18=0,"0.00%",E18/J18-1)</f>
        <v>0.08177895276542158</v>
      </c>
    </row>
    <row r="19" spans="1:14" ht="15.75" thickBot="1" thickTop="1">
      <c r="A19" s="35"/>
      <c r="B19" s="35"/>
      <c r="C19" s="35"/>
      <c r="D19" s="36"/>
      <c r="E19" s="36"/>
      <c r="F19" s="37"/>
      <c r="G19" s="37"/>
      <c r="H19" s="36"/>
      <c r="I19" s="36"/>
      <c r="J19" s="36"/>
      <c r="K19" s="36"/>
      <c r="L19" s="36"/>
      <c r="M19" s="36"/>
      <c r="N19" s="36"/>
    </row>
    <row r="20" spans="1:14" ht="16.5" thickBot="1" thickTop="1">
      <c r="A20" s="1" t="s">
        <v>29</v>
      </c>
      <c r="B20" s="2"/>
      <c r="C20" s="38"/>
      <c r="D20" s="38" t="s">
        <v>33</v>
      </c>
      <c r="E20" s="5"/>
      <c r="F20" s="6"/>
      <c r="G20" s="7"/>
      <c r="H20" s="5"/>
      <c r="I20" s="39" t="s">
        <v>31</v>
      </c>
      <c r="J20" s="5"/>
      <c r="K20" s="6"/>
      <c r="L20" s="7"/>
      <c r="M20" s="3" t="s">
        <v>1</v>
      </c>
      <c r="N20" s="6"/>
    </row>
    <row r="21" spans="1:14" ht="15.75" thickTop="1">
      <c r="A21" s="8" t="s">
        <v>2</v>
      </c>
      <c r="B21" s="9" t="s">
        <v>3</v>
      </c>
      <c r="C21" s="9" t="s">
        <v>4</v>
      </c>
      <c r="D21" s="10" t="s">
        <v>5</v>
      </c>
      <c r="E21" s="10" t="s">
        <v>6</v>
      </c>
      <c r="F21" s="11" t="s">
        <v>7</v>
      </c>
      <c r="G21" s="9" t="s">
        <v>3</v>
      </c>
      <c r="H21" s="9" t="s">
        <v>4</v>
      </c>
      <c r="I21" s="10" t="s">
        <v>5</v>
      </c>
      <c r="J21" s="10" t="s">
        <v>6</v>
      </c>
      <c r="K21" s="11" t="s">
        <v>7</v>
      </c>
      <c r="L21" s="9" t="s">
        <v>8</v>
      </c>
      <c r="M21" s="10" t="s">
        <v>5</v>
      </c>
      <c r="N21" s="11" t="s">
        <v>6</v>
      </c>
    </row>
    <row r="22" spans="1:14" ht="15.75" thickBot="1">
      <c r="A22" s="12" t="s">
        <v>9</v>
      </c>
      <c r="B22" s="13" t="s">
        <v>10</v>
      </c>
      <c r="C22" s="13" t="s">
        <v>10</v>
      </c>
      <c r="D22" s="14" t="s">
        <v>11</v>
      </c>
      <c r="E22" s="14"/>
      <c r="F22" s="15" t="s">
        <v>12</v>
      </c>
      <c r="G22" s="13" t="s">
        <v>10</v>
      </c>
      <c r="H22" s="13" t="s">
        <v>10</v>
      </c>
      <c r="I22" s="14" t="s">
        <v>11</v>
      </c>
      <c r="J22" s="14"/>
      <c r="K22" s="15" t="s">
        <v>12</v>
      </c>
      <c r="L22" s="16" t="s">
        <v>13</v>
      </c>
      <c r="M22" s="17" t="s">
        <v>13</v>
      </c>
      <c r="N22" s="18" t="s">
        <v>13</v>
      </c>
    </row>
    <row r="23" spans="1:14" ht="15.75" thickTop="1">
      <c r="A23" s="19" t="s">
        <v>14</v>
      </c>
      <c r="B23" s="20">
        <v>10378085.72</v>
      </c>
      <c r="C23" s="21">
        <v>3437359.65</v>
      </c>
      <c r="D23" s="22">
        <v>135522.97</v>
      </c>
      <c r="E23" s="22">
        <f>SUM(B23:D23)</f>
        <v>13950968.340000002</v>
      </c>
      <c r="F23" s="23">
        <f>IF(E$37=0,"0.00%",E23/E$37)</f>
        <v>0.045539828511905134</v>
      </c>
      <c r="G23" s="20">
        <v>8953713.39</v>
      </c>
      <c r="H23" s="21">
        <v>4098178.4</v>
      </c>
      <c r="I23" s="22">
        <v>80944.61</v>
      </c>
      <c r="J23" s="22">
        <f>SUM(G23:I23)</f>
        <v>13132836.4</v>
      </c>
      <c r="K23" s="23">
        <f>IF(J$37=0,"0.00%",J23/J$37)</f>
        <v>0.04600349063016174</v>
      </c>
      <c r="L23" s="42">
        <f>IF((G23+H23)=0,"0.00",(B23+C23)/(G23+H23)-1)</f>
        <v>0.05850137223670626</v>
      </c>
      <c r="M23" s="43">
        <f>IF(I23=0,"0.00%",D23/I23-1)</f>
        <v>0.6742679963496025</v>
      </c>
      <c r="N23" s="44">
        <f>IF(J23=0,"0.00%",E23/J23-1)</f>
        <v>0.0622966673063865</v>
      </c>
    </row>
    <row r="24" spans="1:14" ht="15">
      <c r="A24" s="24" t="s">
        <v>15</v>
      </c>
      <c r="B24" s="25">
        <v>31456187.26</v>
      </c>
      <c r="C24" s="26">
        <v>0</v>
      </c>
      <c r="D24" s="26">
        <v>32365833.81</v>
      </c>
      <c r="E24" s="22">
        <f aca="true" t="shared" si="7" ref="E24:E36">SUM(B24:D24)</f>
        <v>63822021.07</v>
      </c>
      <c r="F24" s="23">
        <f aca="true" t="shared" si="8" ref="F24:F36">IF(E$37=0,"0.00%",E24/E$37)</f>
        <v>0.20833277117242716</v>
      </c>
      <c r="G24" s="25">
        <v>28736179.1</v>
      </c>
      <c r="H24" s="26">
        <v>0</v>
      </c>
      <c r="I24" s="26">
        <v>28789037.88</v>
      </c>
      <c r="J24" s="22">
        <f aca="true" t="shared" si="9" ref="J24:J36">SUM(G24:I24)</f>
        <v>57525216.980000004</v>
      </c>
      <c r="K24" s="23">
        <f aca="true" t="shared" si="10" ref="K24:K36">IF(J$37=0,"0.00%",J24/J$37)</f>
        <v>0.20150717634291487</v>
      </c>
      <c r="L24" s="42">
        <f aca="true" t="shared" si="11" ref="L24:L36">IF((G24+H24)=0,"0.00",(B24+C24)/(G24+H24)-1)</f>
        <v>0.09465448243952523</v>
      </c>
      <c r="M24" s="43">
        <f aca="true" t="shared" si="12" ref="M24:M36">IF(I24=0,"0.00%",D24/I24-1)</f>
        <v>0.12424159309904659</v>
      </c>
      <c r="N24" s="44">
        <f aca="true" t="shared" si="13" ref="N24:N36">IF(J24=0,"0.00%",E24/J24-1)</f>
        <v>0.1094616312736243</v>
      </c>
    </row>
    <row r="25" spans="1:14" ht="15">
      <c r="A25" s="24" t="s">
        <v>16</v>
      </c>
      <c r="B25" s="25">
        <v>1410.42</v>
      </c>
      <c r="C25" s="26">
        <v>0</v>
      </c>
      <c r="D25" s="26">
        <v>191917.74</v>
      </c>
      <c r="E25" s="22">
        <f t="shared" si="7"/>
        <v>193328.16</v>
      </c>
      <c r="F25" s="23">
        <f t="shared" si="8"/>
        <v>0.0006310767136987251</v>
      </c>
      <c r="G25" s="25">
        <v>0</v>
      </c>
      <c r="H25" s="26">
        <v>0</v>
      </c>
      <c r="I25" s="26">
        <v>187515.97</v>
      </c>
      <c r="J25" s="22">
        <f t="shared" si="9"/>
        <v>187515.97</v>
      </c>
      <c r="K25" s="23">
        <f t="shared" si="10"/>
        <v>0.0006568565164567717</v>
      </c>
      <c r="L25" s="42" t="str">
        <f t="shared" si="11"/>
        <v>0.00</v>
      </c>
      <c r="M25" s="43">
        <f t="shared" si="12"/>
        <v>0.02347410729870103</v>
      </c>
      <c r="N25" s="44">
        <f t="shared" si="13"/>
        <v>0.030995706659011413</v>
      </c>
    </row>
    <row r="26" spans="1:14" ht="15">
      <c r="A26" s="24" t="s">
        <v>17</v>
      </c>
      <c r="B26" s="25">
        <v>12270753.06</v>
      </c>
      <c r="C26" s="26">
        <v>2115850.86</v>
      </c>
      <c r="D26" s="26">
        <v>1015641.62</v>
      </c>
      <c r="E26" s="22">
        <f t="shared" si="7"/>
        <v>15402245.54</v>
      </c>
      <c r="F26" s="23">
        <f t="shared" si="8"/>
        <v>0.0502771996535013</v>
      </c>
      <c r="G26" s="25">
        <v>11134974.48</v>
      </c>
      <c r="H26" s="26">
        <v>2120355.79</v>
      </c>
      <c r="I26" s="26">
        <v>1077361.09</v>
      </c>
      <c r="J26" s="22">
        <f t="shared" si="9"/>
        <v>14332691.36</v>
      </c>
      <c r="K26" s="23">
        <f t="shared" si="10"/>
        <v>0.05020650624146663</v>
      </c>
      <c r="L26" s="42">
        <f t="shared" si="11"/>
        <v>0.08534481049939169</v>
      </c>
      <c r="M26" s="43">
        <f t="shared" si="12"/>
        <v>-0.057287636032966494</v>
      </c>
      <c r="N26" s="44">
        <f t="shared" si="13"/>
        <v>0.07462340136514323</v>
      </c>
    </row>
    <row r="27" spans="1:14" ht="15">
      <c r="A27" s="24" t="s">
        <v>18</v>
      </c>
      <c r="B27" s="25">
        <v>32665.79</v>
      </c>
      <c r="C27" s="26">
        <v>1144.5</v>
      </c>
      <c r="D27" s="26">
        <v>70527.833</v>
      </c>
      <c r="E27" s="22">
        <f t="shared" si="7"/>
        <v>104338.12299999999</v>
      </c>
      <c r="F27" s="23">
        <f t="shared" si="8"/>
        <v>0.00034058856079907527</v>
      </c>
      <c r="G27" s="25">
        <v>34918.34</v>
      </c>
      <c r="H27" s="26">
        <v>2846.95</v>
      </c>
      <c r="I27" s="26">
        <v>81159.1</v>
      </c>
      <c r="J27" s="22">
        <f t="shared" si="9"/>
        <v>118924.39</v>
      </c>
      <c r="K27" s="23">
        <f t="shared" si="10"/>
        <v>0.0004165845743013064</v>
      </c>
      <c r="L27" s="42">
        <f t="shared" si="11"/>
        <v>-0.10472579450601316</v>
      </c>
      <c r="M27" s="43">
        <f t="shared" si="12"/>
        <v>-0.1309929139184639</v>
      </c>
      <c r="N27" s="44">
        <f t="shared" si="13"/>
        <v>-0.12265160241730066</v>
      </c>
    </row>
    <row r="28" spans="1:14" ht="15">
      <c r="A28" s="24" t="s">
        <v>19</v>
      </c>
      <c r="B28" s="25">
        <v>121938.55</v>
      </c>
      <c r="C28" s="26">
        <v>34888.67</v>
      </c>
      <c r="D28" s="26">
        <v>1857</v>
      </c>
      <c r="E28" s="22">
        <f t="shared" si="7"/>
        <v>158684.22</v>
      </c>
      <c r="F28" s="23">
        <f t="shared" si="8"/>
        <v>0.0005179892886449936</v>
      </c>
      <c r="G28" s="25">
        <v>41009.14</v>
      </c>
      <c r="H28" s="26">
        <v>156028.6</v>
      </c>
      <c r="I28" s="26">
        <v>4038</v>
      </c>
      <c r="J28" s="22">
        <f t="shared" si="9"/>
        <v>201075.74</v>
      </c>
      <c r="K28" s="23">
        <f t="shared" si="10"/>
        <v>0.0007043555283337604</v>
      </c>
      <c r="L28" s="42">
        <f t="shared" si="11"/>
        <v>-0.20407521929555217</v>
      </c>
      <c r="M28" s="43">
        <f t="shared" si="12"/>
        <v>-0.5401188707280833</v>
      </c>
      <c r="N28" s="44">
        <f t="shared" si="13"/>
        <v>-0.21082364287208388</v>
      </c>
    </row>
    <row r="29" spans="1:14" ht="15">
      <c r="A29" s="24" t="s">
        <v>20</v>
      </c>
      <c r="B29" s="25">
        <v>7175737.44</v>
      </c>
      <c r="C29" s="26">
        <v>364412.97</v>
      </c>
      <c r="D29" s="26">
        <v>16294935.94</v>
      </c>
      <c r="E29" s="22">
        <f t="shared" si="7"/>
        <v>23835086.35</v>
      </c>
      <c r="F29" s="23">
        <f t="shared" si="8"/>
        <v>0.07780433002871046</v>
      </c>
      <c r="G29" s="25">
        <v>5974441.69</v>
      </c>
      <c r="H29" s="26">
        <v>1085285.99</v>
      </c>
      <c r="I29" s="26">
        <v>16089778.37</v>
      </c>
      <c r="J29" s="22">
        <f t="shared" si="9"/>
        <v>23149506.05</v>
      </c>
      <c r="K29" s="23">
        <f t="shared" si="10"/>
        <v>0.08109124733054983</v>
      </c>
      <c r="L29" s="42">
        <f t="shared" si="11"/>
        <v>0.06805117021170992</v>
      </c>
      <c r="M29" s="43">
        <f t="shared" si="12"/>
        <v>0.012750801489131991</v>
      </c>
      <c r="N29" s="44">
        <f t="shared" si="13"/>
        <v>0.029615331684366586</v>
      </c>
    </row>
    <row r="30" spans="1:14" ht="15">
      <c r="A30" s="24" t="s">
        <v>21</v>
      </c>
      <c r="B30" s="25">
        <v>636.4</v>
      </c>
      <c r="C30" s="26">
        <v>95641.94</v>
      </c>
      <c r="D30" s="26">
        <v>11257.95</v>
      </c>
      <c r="E30" s="22">
        <f t="shared" si="7"/>
        <v>107536.29</v>
      </c>
      <c r="F30" s="23">
        <f t="shared" si="8"/>
        <v>0.000351028264566078</v>
      </c>
      <c r="G30" s="25">
        <v>133.98</v>
      </c>
      <c r="H30" s="26">
        <v>96358.85</v>
      </c>
      <c r="I30" s="26">
        <v>10189.6</v>
      </c>
      <c r="J30" s="22">
        <f t="shared" si="9"/>
        <v>106682.43000000001</v>
      </c>
      <c r="K30" s="23">
        <f t="shared" si="10"/>
        <v>0.0003737017670385269</v>
      </c>
      <c r="L30" s="42">
        <f t="shared" si="11"/>
        <v>-0.0022228594601277907</v>
      </c>
      <c r="M30" s="43">
        <f t="shared" si="12"/>
        <v>0.1048470990029049</v>
      </c>
      <c r="N30" s="44">
        <f t="shared" si="13"/>
        <v>0.008003754695126375</v>
      </c>
    </row>
    <row r="31" spans="1:14" ht="15">
      <c r="A31" s="24" t="s">
        <v>22</v>
      </c>
      <c r="B31" s="25">
        <v>15059072.32</v>
      </c>
      <c r="C31" s="26">
        <v>12343109.92</v>
      </c>
      <c r="D31" s="26">
        <v>566346.05</v>
      </c>
      <c r="E31" s="22">
        <f t="shared" si="7"/>
        <v>27968528.290000003</v>
      </c>
      <c r="F31" s="23">
        <f t="shared" si="8"/>
        <v>0.09129703050110767</v>
      </c>
      <c r="G31" s="25">
        <v>12093288.74</v>
      </c>
      <c r="H31" s="26">
        <v>13921814.17</v>
      </c>
      <c r="I31" s="26">
        <v>632910.84</v>
      </c>
      <c r="J31" s="22">
        <f t="shared" si="9"/>
        <v>26648013.75</v>
      </c>
      <c r="K31" s="23">
        <f t="shared" si="10"/>
        <v>0.09334629729039694</v>
      </c>
      <c r="L31" s="42">
        <f t="shared" si="11"/>
        <v>0.053318233443036656</v>
      </c>
      <c r="M31" s="43">
        <f t="shared" si="12"/>
        <v>-0.10517245999452296</v>
      </c>
      <c r="N31" s="44">
        <f t="shared" si="13"/>
        <v>0.04955395746896896</v>
      </c>
    </row>
    <row r="32" spans="1:14" ht="15">
      <c r="A32" s="24" t="s">
        <v>23</v>
      </c>
      <c r="B32" s="25">
        <v>13870869.26</v>
      </c>
      <c r="C32" s="26">
        <v>1393871.85</v>
      </c>
      <c r="D32" s="26">
        <v>17734.7</v>
      </c>
      <c r="E32" s="22">
        <f t="shared" si="7"/>
        <v>15282475.809999999</v>
      </c>
      <c r="F32" s="23">
        <f t="shared" si="8"/>
        <v>0.049886238049102936</v>
      </c>
      <c r="G32" s="25">
        <v>10085460.18</v>
      </c>
      <c r="H32" s="26">
        <v>2452444.83</v>
      </c>
      <c r="I32" s="26">
        <v>17406.7</v>
      </c>
      <c r="J32" s="22">
        <f t="shared" si="9"/>
        <v>12555311.709999999</v>
      </c>
      <c r="K32" s="23">
        <f t="shared" si="10"/>
        <v>0.04398045837300958</v>
      </c>
      <c r="L32" s="42">
        <f t="shared" si="11"/>
        <v>0.21748737909763438</v>
      </c>
      <c r="M32" s="43">
        <f t="shared" si="12"/>
        <v>0.018843318951897725</v>
      </c>
      <c r="N32" s="44">
        <f t="shared" si="13"/>
        <v>0.21721197872195241</v>
      </c>
    </row>
    <row r="33" spans="1:14" ht="15">
      <c r="A33" s="24" t="s">
        <v>24</v>
      </c>
      <c r="B33" s="25">
        <v>105692876.33</v>
      </c>
      <c r="C33" s="26">
        <v>534041.85</v>
      </c>
      <c r="D33" s="26">
        <v>2605567.42</v>
      </c>
      <c r="E33" s="22">
        <f t="shared" si="7"/>
        <v>108832485.6</v>
      </c>
      <c r="F33" s="23">
        <f t="shared" si="8"/>
        <v>0.3552594063695212</v>
      </c>
      <c r="G33" s="25">
        <v>95960902.16</v>
      </c>
      <c r="H33" s="26">
        <v>2194103.76</v>
      </c>
      <c r="I33" s="26">
        <v>1710122.63</v>
      </c>
      <c r="J33" s="22">
        <f t="shared" si="9"/>
        <v>99865128.55</v>
      </c>
      <c r="K33" s="23">
        <f t="shared" si="10"/>
        <v>0.3498211936554561</v>
      </c>
      <c r="L33" s="42">
        <f t="shared" si="11"/>
        <v>0.08223637892273072</v>
      </c>
      <c r="M33" s="43">
        <f t="shared" si="12"/>
        <v>0.5236143737832415</v>
      </c>
      <c r="N33" s="44">
        <f t="shared" si="13"/>
        <v>0.08979467788408502</v>
      </c>
    </row>
    <row r="34" spans="1:14" ht="15">
      <c r="A34" s="24" t="s">
        <v>25</v>
      </c>
      <c r="B34" s="25">
        <v>99895.8</v>
      </c>
      <c r="C34" s="26">
        <v>3490971.65</v>
      </c>
      <c r="D34" s="26">
        <v>770518.58</v>
      </c>
      <c r="E34" s="22">
        <f t="shared" si="7"/>
        <v>4361386.029999999</v>
      </c>
      <c r="F34" s="23">
        <f t="shared" si="8"/>
        <v>0.014236773178744</v>
      </c>
      <c r="G34" s="25">
        <v>28863.49</v>
      </c>
      <c r="H34" s="26">
        <v>3205139.07</v>
      </c>
      <c r="I34" s="26">
        <v>710781.77</v>
      </c>
      <c r="J34" s="22">
        <f t="shared" si="9"/>
        <v>3944784.33</v>
      </c>
      <c r="K34" s="23">
        <f t="shared" si="10"/>
        <v>0.013818328610502136</v>
      </c>
      <c r="L34" s="42">
        <f t="shared" si="11"/>
        <v>0.11034774505558831</v>
      </c>
      <c r="M34" s="43">
        <f t="shared" si="12"/>
        <v>0.08404381277251938</v>
      </c>
      <c r="N34" s="44">
        <f t="shared" si="13"/>
        <v>0.10560823232635363</v>
      </c>
    </row>
    <row r="35" spans="1:14" ht="15">
      <c r="A35" s="24" t="s">
        <v>26</v>
      </c>
      <c r="B35" s="25">
        <v>15728874.9</v>
      </c>
      <c r="C35" s="26">
        <v>237178</v>
      </c>
      <c r="D35" s="27">
        <v>16346693.72</v>
      </c>
      <c r="E35" s="22">
        <f t="shared" si="7"/>
        <v>32312746.62</v>
      </c>
      <c r="F35" s="23">
        <f t="shared" si="8"/>
        <v>0.10547776354737554</v>
      </c>
      <c r="G35" s="25">
        <v>18775578.74</v>
      </c>
      <c r="H35" s="26">
        <v>106569.99</v>
      </c>
      <c r="I35" s="27">
        <v>14809556.48</v>
      </c>
      <c r="J35" s="22">
        <f t="shared" si="9"/>
        <v>33691705.20999999</v>
      </c>
      <c r="K35" s="23">
        <f t="shared" si="10"/>
        <v>0.11801990047956482</v>
      </c>
      <c r="L35" s="42">
        <f t="shared" si="11"/>
        <v>-0.1544366518714524</v>
      </c>
      <c r="M35" s="43">
        <f t="shared" si="12"/>
        <v>0.10379360395268233</v>
      </c>
      <c r="N35" s="44">
        <f t="shared" si="13"/>
        <v>-0.04092872656355506</v>
      </c>
    </row>
    <row r="36" spans="1:14" ht="15.75" thickBot="1">
      <c r="A36" s="28" t="s">
        <v>27</v>
      </c>
      <c r="B36" s="29">
        <v>14697.05</v>
      </c>
      <c r="C36" s="26">
        <v>0</v>
      </c>
      <c r="D36" s="30">
        <v>0.28</v>
      </c>
      <c r="E36" s="22">
        <f t="shared" si="7"/>
        <v>14697.33</v>
      </c>
      <c r="F36" s="23">
        <f t="shared" si="8"/>
        <v>4.7976159895928674E-05</v>
      </c>
      <c r="G36" s="29">
        <v>15247.64</v>
      </c>
      <c r="H36" s="26">
        <v>140</v>
      </c>
      <c r="I36" s="30">
        <v>0.21</v>
      </c>
      <c r="J36" s="22">
        <f t="shared" si="9"/>
        <v>15387.849999999999</v>
      </c>
      <c r="K36" s="23">
        <f t="shared" si="10"/>
        <v>5.390265984683509E-05</v>
      </c>
      <c r="L36" s="42">
        <f t="shared" si="11"/>
        <v>-0.04487952668505368</v>
      </c>
      <c r="M36" s="43">
        <f t="shared" si="12"/>
        <v>0.3333333333333335</v>
      </c>
      <c r="N36" s="44">
        <f t="shared" si="13"/>
        <v>-0.044874365164723984</v>
      </c>
    </row>
    <row r="37" spans="1:14" ht="16.5" thickBot="1" thickTop="1">
      <c r="A37" s="31" t="s">
        <v>28</v>
      </c>
      <c r="B37" s="32">
        <f>SUM(B23:B36)</f>
        <v>211903700.30000004</v>
      </c>
      <c r="C37" s="32">
        <f>SUM(C23:C36)</f>
        <v>24048471.86</v>
      </c>
      <c r="D37" s="32">
        <f>SUM(D23:D36)</f>
        <v>70394355.61299999</v>
      </c>
      <c r="E37" s="32">
        <f>SUM(E23:E36)</f>
        <v>306346527.77299994</v>
      </c>
      <c r="F37" s="33">
        <f>IF(E$37=0,"0.00%",E37/E$37)</f>
        <v>1</v>
      </c>
      <c r="G37" s="34">
        <f>SUM(G23:G36)</f>
        <v>191834711.07</v>
      </c>
      <c r="H37" s="34">
        <f>SUM(H23:H36)</f>
        <v>29439266.399999995</v>
      </c>
      <c r="I37" s="32">
        <f>SUM(I23:I36)</f>
        <v>64200803.25000001</v>
      </c>
      <c r="J37" s="32">
        <f>SUM(J23:J36)</f>
        <v>285474780.72</v>
      </c>
      <c r="K37" s="33">
        <f>IF(J$37=0,"0.00%",J37/J$37)</f>
        <v>1</v>
      </c>
      <c r="L37" s="45">
        <f>IF(H37=0,"0.00%",(B37+C37)/(G37+H37)-1)</f>
        <v>0.0663349339937187</v>
      </c>
      <c r="M37" s="46">
        <f>IF(I37=0,"0.00%",D37/I37-1)</f>
        <v>0.09647157121823047</v>
      </c>
      <c r="N37" s="41">
        <f>IF(J37=0,"0.00%",E37/J37-1)</f>
        <v>0.07311240243484551</v>
      </c>
    </row>
    <row r="38" ht="13.5" thickTop="1"/>
  </sheetData>
  <sheetProtection/>
  <printOptions/>
  <pageMargins left="0.75" right="0.75" top="1" bottom="1" header="0.5" footer="0.5"/>
  <pageSetup fitToHeight="1" fitToWidth="1" horizontalDpi="600" verticalDpi="600" orientation="landscape" paperSize="5" scale="68" r:id="rId1"/>
  <headerFooter alignWithMargins="0">
    <oddHeader>&amp;C&amp;"Arial,Bold"&amp;14National Airport Sales Jan - Sep - 15-16</oddHeader>
    <oddFooter>&amp;LStatistics and Reference Materials/National Airport (Sep 15-16)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CCRA / ADRC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txn717</dc:creator>
  <cp:keywords/>
  <dc:description/>
  <cp:lastModifiedBy>Graham, Andrea</cp:lastModifiedBy>
  <cp:lastPrinted>2013-11-13T14:16:01Z</cp:lastPrinted>
  <dcterms:created xsi:type="dcterms:W3CDTF">2008-03-06T19:16:26Z</dcterms:created>
  <dcterms:modified xsi:type="dcterms:W3CDTF">2016-10-19T13:24:49Z</dcterms:modified>
  <cp:category/>
  <cp:version/>
  <cp:contentType/>
  <cp:contentStatus/>
</cp:coreProperties>
</file>