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40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<sst xmlns="http://schemas.openxmlformats.org/spreadsheetml/2006/main" count="90" uniqueCount="34">
  <si>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</si>
  <si>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</si>
  <si>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</si>
  <si>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</si>
  <si>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</si>
  <si>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</si>
  <si>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</si>
  <si>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</si>
  <si>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</si>
  <si>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</si>
  <si>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</si>
  <si>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</si>
  <si>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</si>
  <si>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</si>
  <si>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</si>
  <si>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</si>
  <si>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</si>
  <si>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</si>
  <si>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</si>
  <si>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</si>
  <si>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</si>
  <si>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</si>
  <si>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</si>
  <si>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</si>
  <si>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</si>
  <si>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</si>
  <si>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</si>
  <si>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</si>
  <si>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</si>
  <si>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</si>
  <si>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Oct 16</t>
  </si>
  <si>
    <t>Jan - Oct 16</t>
  </si>
  <si>
    <t>Oct 17</t>
  </si>
  <si>
    <t>Jan - Oct 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</si>
</sst>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Normal="75" workbookViewId="0" topLeftCell="A1">
      <selection activeCell="G25" sqref="G25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7109375" style="0" bestFit="1" customWidth="1"/>
    <col min="14" max="14" width="11.57421875" style="0" bestFit="1" customWidth="1"/>
  </cols>
  <sheetData>
    <row r="1" spans="1:14" ht="15" thickBot="1" thickTop="1">
      <c r="A1" s="1" t="s">
        <v>0</v>
      </c>
      <c r="B1" s="2"/>
      <c r="C1" s="4"/>
      <c r="D1" s="4" t="s">
        <v>32</v>
      </c>
      <c r="E1" s="5"/>
      <c r="F1" s="6"/>
      <c r="G1" s="7"/>
      <c r="H1" s="5"/>
      <c r="I1" s="4" t="s">
        <v>30</v>
      </c>
      <c r="J1" s="5"/>
      <c r="K1" s="6"/>
      <c r="L1" s="7"/>
      <c r="M1" s="3" t="s">
        <v>1</v>
      </c>
      <c r="N1" s="6"/>
    </row>
    <row r="2" spans="1:14" ht="14.2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4.2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4.25" thickTop="1">
      <c r="A4" s="19" t="s">
        <v>14</v>
      </c>
      <c r="B4" s="20">
        <v>1368006.53</v>
      </c>
      <c r="C4" s="21">
        <v>386070.47</v>
      </c>
      <c r="D4" s="22">
        <v>28391.68</v>
      </c>
      <c r="E4" s="22">
        <f>SUM(B4:D4)</f>
        <v>1782468.68</v>
      </c>
      <c r="F4" s="40">
        <f>IF(E$18=0,"0.00%",E4/E$18)</f>
        <v>0.04252069964783291</v>
      </c>
      <c r="G4" s="20">
        <v>1090000.81</v>
      </c>
      <c r="H4" s="21">
        <v>355542.93</v>
      </c>
      <c r="I4" s="22">
        <v>17852.44</v>
      </c>
      <c r="J4" s="22">
        <f>SUM(G4:I4)</f>
        <v>1463396.18</v>
      </c>
      <c r="K4" s="23">
        <f>IF(J$18=0,"0.00%",J4/J$18)</f>
        <v>0.04031594729996802</v>
      </c>
      <c r="L4" s="42">
        <f>IF((G4+H4)=0,"0.00%",(B4+C4)/(G4+H4)-1)</f>
        <v>0.21343751244773812</v>
      </c>
      <c r="M4" s="43">
        <f>IF(I4=0,"0.00%",D4/I4-1)</f>
        <v>0.590352915343785</v>
      </c>
      <c r="N4" s="44">
        <f>IF(J4=0,"0.00%",E4/J4-1)</f>
        <v>0.2180356245019035</v>
      </c>
    </row>
    <row r="5" spans="1:14" ht="13.5">
      <c r="A5" s="24" t="s">
        <v>15</v>
      </c>
      <c r="B5" s="25">
        <v>3520379.15</v>
      </c>
      <c r="C5" s="26">
        <v>0</v>
      </c>
      <c r="D5" s="26">
        <v>4964130.82</v>
      </c>
      <c r="E5" s="22">
        <f aca="true" t="shared" si="0" ref="E5:E17">SUM(B5:D5)</f>
        <v>8484509.97</v>
      </c>
      <c r="F5" s="40">
        <f aca="true" t="shared" si="1" ref="F5:F17">IF(E$18=0,"0.00%",E5/E$18)</f>
        <v>0.20239755353985453</v>
      </c>
      <c r="G5" s="25">
        <v>3300674.72</v>
      </c>
      <c r="H5" s="26">
        <v>0</v>
      </c>
      <c r="I5" s="26">
        <v>4155984.94</v>
      </c>
      <c r="J5" s="22">
        <f aca="true" t="shared" si="2" ref="J5:J17">SUM(G5:I5)</f>
        <v>7456659.66</v>
      </c>
      <c r="K5" s="23">
        <f aca="true" t="shared" si="3" ref="K5:K17">IF(J$18=0,"0.00%",J5/J$18)</f>
        <v>0.20542782740239043</v>
      </c>
      <c r="L5" s="42">
        <f aca="true" t="shared" si="4" ref="L5:L17">IF((G5+H5)=0,"0.00%",(B5+C5)/(G5+H5)-1)</f>
        <v>0.06656349038841358</v>
      </c>
      <c r="M5" s="43">
        <f aca="true" t="shared" si="5" ref="M5:M17">IF(I5=0,"0.00%",D5/I5-1)</f>
        <v>0.19445351503126496</v>
      </c>
      <c r="N5" s="44">
        <f aca="true" t="shared" si="6" ref="N5:N17">IF(J5=0,"0.00%",E5/J5-1)</f>
        <v>0.1378432645268406</v>
      </c>
    </row>
    <row r="6" spans="1:14" ht="13.5">
      <c r="A6" s="24" t="s">
        <v>16</v>
      </c>
      <c r="B6" s="25">
        <v>8614.52</v>
      </c>
      <c r="C6" s="26">
        <v>0</v>
      </c>
      <c r="D6" s="26">
        <v>19706.36</v>
      </c>
      <c r="E6" s="22">
        <f t="shared" si="0"/>
        <v>28320.88</v>
      </c>
      <c r="F6" s="40">
        <f t="shared" si="1"/>
        <v>0.0006755931510910577</v>
      </c>
      <c r="G6" s="25">
        <v>0</v>
      </c>
      <c r="H6" s="26">
        <v>0</v>
      </c>
      <c r="I6" s="26">
        <v>18997</v>
      </c>
      <c r="J6" s="22">
        <f t="shared" si="2"/>
        <v>18997</v>
      </c>
      <c r="K6" s="23">
        <f t="shared" si="3"/>
        <v>0.0005233593344882809</v>
      </c>
      <c r="L6" s="42" t="str">
        <f t="shared" si="4"/>
        <v>0.00%</v>
      </c>
      <c r="M6" s="43">
        <f t="shared" si="5"/>
        <v>0.037340632731484025</v>
      </c>
      <c r="N6" s="44">
        <f t="shared" si="6"/>
        <v>0.49080802231931364</v>
      </c>
    </row>
    <row r="7" spans="1:14" ht="13.5">
      <c r="A7" s="24" t="s">
        <v>17</v>
      </c>
      <c r="B7" s="25">
        <v>2313608.84</v>
      </c>
      <c r="C7" s="26">
        <v>375279.72</v>
      </c>
      <c r="D7" s="26">
        <v>164634.76</v>
      </c>
      <c r="E7" s="22">
        <f t="shared" si="0"/>
        <v>2853523.3199999994</v>
      </c>
      <c r="F7" s="40">
        <f t="shared" si="1"/>
        <v>0.0680706535768174</v>
      </c>
      <c r="G7" s="25">
        <v>1919656.81</v>
      </c>
      <c r="H7" s="26">
        <v>287886.46</v>
      </c>
      <c r="I7" s="26">
        <v>121769.52</v>
      </c>
      <c r="J7" s="22">
        <f t="shared" si="2"/>
        <v>2329312.79</v>
      </c>
      <c r="K7" s="23">
        <f t="shared" si="3"/>
        <v>0.06417158454437231</v>
      </c>
      <c r="L7" s="42">
        <f t="shared" si="4"/>
        <v>0.2180456875031036</v>
      </c>
      <c r="M7" s="43">
        <f t="shared" si="5"/>
        <v>0.3520194544578972</v>
      </c>
      <c r="N7" s="44">
        <f t="shared" si="6"/>
        <v>0.2250494361472164</v>
      </c>
    </row>
    <row r="8" spans="1:14" ht="13.5">
      <c r="A8" s="24" t="s">
        <v>18</v>
      </c>
      <c r="B8" s="25">
        <v>2511.98</v>
      </c>
      <c r="C8" s="26">
        <v>453.25</v>
      </c>
      <c r="D8" s="26">
        <v>6124.3</v>
      </c>
      <c r="E8" s="22">
        <f t="shared" si="0"/>
        <v>9089.53</v>
      </c>
      <c r="F8" s="40">
        <f t="shared" si="1"/>
        <v>0.00021683027556476713</v>
      </c>
      <c r="G8" s="25">
        <v>7301.73</v>
      </c>
      <c r="H8" s="26">
        <v>0</v>
      </c>
      <c r="I8" s="26">
        <v>10374.3</v>
      </c>
      <c r="J8" s="22">
        <f t="shared" si="2"/>
        <v>17676.03</v>
      </c>
      <c r="K8" s="23">
        <f t="shared" si="3"/>
        <v>0.0004869671683526287</v>
      </c>
      <c r="L8" s="42">
        <f t="shared" si="4"/>
        <v>-0.5939003496431667</v>
      </c>
      <c r="M8" s="43">
        <f t="shared" si="5"/>
        <v>-0.40966619434564255</v>
      </c>
      <c r="N8" s="44">
        <f t="shared" si="6"/>
        <v>-0.48577084333982223</v>
      </c>
    </row>
    <row r="9" spans="1:14" ht="13.5">
      <c r="A9" s="24" t="s">
        <v>19</v>
      </c>
      <c r="B9" s="25">
        <v>11647.05</v>
      </c>
      <c r="C9" s="26">
        <v>44596.91</v>
      </c>
      <c r="D9" s="26">
        <v>0</v>
      </c>
      <c r="E9" s="22">
        <f t="shared" si="0"/>
        <v>56243.96000000001</v>
      </c>
      <c r="F9" s="40">
        <f t="shared" si="1"/>
        <v>0.0013416968034269912</v>
      </c>
      <c r="G9" s="25">
        <v>11378.33</v>
      </c>
      <c r="H9" s="26">
        <v>283.9</v>
      </c>
      <c r="I9" s="26">
        <v>0</v>
      </c>
      <c r="J9" s="22">
        <f t="shared" si="2"/>
        <v>11662.23</v>
      </c>
      <c r="K9" s="23">
        <f t="shared" si="3"/>
        <v>0.0003212895157892964</v>
      </c>
      <c r="L9" s="42">
        <f t="shared" si="4"/>
        <v>3.822744878123653</v>
      </c>
      <c r="M9" s="43" t="str">
        <f t="shared" si="5"/>
        <v>0.00%</v>
      </c>
      <c r="N9" s="44">
        <f t="shared" si="6"/>
        <v>3.822744878123653</v>
      </c>
    </row>
    <row r="10" spans="1:14" ht="13.5">
      <c r="A10" s="24" t="s">
        <v>20</v>
      </c>
      <c r="B10" s="25">
        <v>1073773.48</v>
      </c>
      <c r="C10" s="26">
        <v>46616.6</v>
      </c>
      <c r="D10" s="26">
        <v>3074313.99</v>
      </c>
      <c r="E10" s="22">
        <f t="shared" si="0"/>
        <v>4194704.07</v>
      </c>
      <c r="F10" s="40">
        <f t="shared" si="1"/>
        <v>0.100064452112568</v>
      </c>
      <c r="G10" s="25">
        <v>910196.79</v>
      </c>
      <c r="H10" s="26">
        <v>28632.02</v>
      </c>
      <c r="I10" s="26">
        <v>2102826.78</v>
      </c>
      <c r="J10" s="22">
        <f t="shared" si="2"/>
        <v>3041655.59</v>
      </c>
      <c r="K10" s="23">
        <f t="shared" si="3"/>
        <v>0.08379632812154336</v>
      </c>
      <c r="L10" s="42">
        <f t="shared" si="4"/>
        <v>0.19339124243534878</v>
      </c>
      <c r="M10" s="43">
        <f t="shared" si="5"/>
        <v>0.46199107755323543</v>
      </c>
      <c r="N10" s="44">
        <f t="shared" si="6"/>
        <v>0.3790858122763334</v>
      </c>
    </row>
    <row r="11" spans="1:14" ht="13.5">
      <c r="A11" s="24" t="s">
        <v>21</v>
      </c>
      <c r="B11" s="25">
        <v>509.6</v>
      </c>
      <c r="C11" s="26">
        <v>22728.87</v>
      </c>
      <c r="D11" s="26">
        <v>930.7</v>
      </c>
      <c r="E11" s="22">
        <f t="shared" si="0"/>
        <v>24169.17</v>
      </c>
      <c r="F11" s="40">
        <f t="shared" si="1"/>
        <v>0.0005765543203302812</v>
      </c>
      <c r="G11" s="25">
        <v>0</v>
      </c>
      <c r="H11" s="26">
        <v>5080.7</v>
      </c>
      <c r="I11" s="26">
        <v>685.1</v>
      </c>
      <c r="J11" s="22">
        <f t="shared" si="2"/>
        <v>5765.8</v>
      </c>
      <c r="K11" s="23">
        <f t="shared" si="3"/>
        <v>0.0001588453572033758</v>
      </c>
      <c r="L11" s="42">
        <f t="shared" si="4"/>
        <v>3.5738717105910602</v>
      </c>
      <c r="M11" s="43">
        <f t="shared" si="5"/>
        <v>0.3584878119982484</v>
      </c>
      <c r="N11" s="44">
        <f t="shared" si="6"/>
        <v>3.1918155329702724</v>
      </c>
    </row>
    <row r="12" spans="1:14" ht="13.5">
      <c r="A12" s="24" t="s">
        <v>22</v>
      </c>
      <c r="B12" s="25">
        <v>2084057.57</v>
      </c>
      <c r="C12" s="26">
        <v>1385041.42</v>
      </c>
      <c r="D12" s="26">
        <v>76217.63</v>
      </c>
      <c r="E12" s="22">
        <f t="shared" si="0"/>
        <v>3545316.62</v>
      </c>
      <c r="F12" s="40">
        <f t="shared" si="1"/>
        <v>0.0845733475415064</v>
      </c>
      <c r="G12" s="25">
        <v>1768282.78</v>
      </c>
      <c r="H12" s="26">
        <v>1779653.67</v>
      </c>
      <c r="I12" s="26">
        <v>55646.36</v>
      </c>
      <c r="J12" s="22">
        <f t="shared" si="2"/>
        <v>3603582.81</v>
      </c>
      <c r="K12" s="23">
        <f t="shared" si="3"/>
        <v>0.09927718593541134</v>
      </c>
      <c r="L12" s="42">
        <f t="shared" si="4"/>
        <v>-0.022220651669225933</v>
      </c>
      <c r="M12" s="43">
        <f t="shared" si="5"/>
        <v>0.36967862767663506</v>
      </c>
      <c r="N12" s="44">
        <f t="shared" si="6"/>
        <v>-0.01616896102354315</v>
      </c>
    </row>
    <row r="13" spans="1:14" ht="13.5">
      <c r="A13" s="24" t="s">
        <v>23</v>
      </c>
      <c r="B13" s="25">
        <v>2467357.52</v>
      </c>
      <c r="C13" s="26">
        <v>135486</v>
      </c>
      <c r="D13" s="26">
        <v>200.33</v>
      </c>
      <c r="E13" s="22">
        <f t="shared" si="0"/>
        <v>2603043.85</v>
      </c>
      <c r="F13" s="40">
        <f t="shared" si="1"/>
        <v>0.06209547856739263</v>
      </c>
      <c r="G13" s="25">
        <v>1941353.31</v>
      </c>
      <c r="H13" s="26">
        <v>102848.15</v>
      </c>
      <c r="I13" s="26">
        <v>1720.3</v>
      </c>
      <c r="J13" s="22">
        <f t="shared" si="2"/>
        <v>2045921.76</v>
      </c>
      <c r="K13" s="23">
        <f t="shared" si="3"/>
        <v>0.05636428124065338</v>
      </c>
      <c r="L13" s="42">
        <f t="shared" si="4"/>
        <v>0.27328131347680373</v>
      </c>
      <c r="M13" s="43">
        <f t="shared" si="5"/>
        <v>-0.8835493809219322</v>
      </c>
      <c r="N13" s="44">
        <f t="shared" si="6"/>
        <v>0.2723085999143975</v>
      </c>
    </row>
    <row r="14" spans="1:14" ht="13.5">
      <c r="A14" s="24" t="s">
        <v>24</v>
      </c>
      <c r="B14" s="25">
        <v>14040976</v>
      </c>
      <c r="C14" s="26">
        <v>29908.29</v>
      </c>
      <c r="D14" s="26">
        <v>304295.59</v>
      </c>
      <c r="E14" s="22">
        <f t="shared" si="0"/>
        <v>14375179.879999999</v>
      </c>
      <c r="F14" s="40">
        <f t="shared" si="1"/>
        <v>0.3429191844543662</v>
      </c>
      <c r="G14" s="25">
        <v>12205222.17</v>
      </c>
      <c r="H14" s="26">
        <v>34073.03</v>
      </c>
      <c r="I14" s="26">
        <v>415941.92</v>
      </c>
      <c r="J14" s="22">
        <f t="shared" si="2"/>
        <v>12655237.12</v>
      </c>
      <c r="K14" s="23">
        <f t="shared" si="3"/>
        <v>0.34864644296018255</v>
      </c>
      <c r="L14" s="42">
        <f t="shared" si="4"/>
        <v>0.14964824853640257</v>
      </c>
      <c r="M14" s="43">
        <f t="shared" si="5"/>
        <v>-0.2684180762544923</v>
      </c>
      <c r="N14" s="44">
        <f t="shared" si="6"/>
        <v>0.13590758858890517</v>
      </c>
    </row>
    <row r="15" spans="1:14" ht="13.5">
      <c r="A15" s="24" t="s">
        <v>25</v>
      </c>
      <c r="B15" s="25">
        <v>10786.56</v>
      </c>
      <c r="C15" s="26">
        <v>561236.58</v>
      </c>
      <c r="D15" s="26">
        <v>95337.51</v>
      </c>
      <c r="E15" s="22">
        <f t="shared" si="0"/>
        <v>667360.65</v>
      </c>
      <c r="F15" s="40">
        <f t="shared" si="1"/>
        <v>0.015919854342367767</v>
      </c>
      <c r="G15" s="25">
        <v>5990.33</v>
      </c>
      <c r="H15" s="26">
        <v>451357.06</v>
      </c>
      <c r="I15" s="26">
        <v>88531.2</v>
      </c>
      <c r="J15" s="22">
        <f t="shared" si="2"/>
        <v>545878.59</v>
      </c>
      <c r="K15" s="23">
        <f t="shared" si="3"/>
        <v>0.015038724828857247</v>
      </c>
      <c r="L15" s="42">
        <f t="shared" si="4"/>
        <v>0.2507410176758633</v>
      </c>
      <c r="M15" s="43">
        <f t="shared" si="5"/>
        <v>0.07688035404467586</v>
      </c>
      <c r="N15" s="44">
        <f t="shared" si="6"/>
        <v>0.22254410087781618</v>
      </c>
    </row>
    <row r="16" spans="1:14" ht="13.5">
      <c r="A16" s="24" t="s">
        <v>26</v>
      </c>
      <c r="B16" s="25">
        <v>1664975.22</v>
      </c>
      <c r="C16" s="26">
        <v>21961</v>
      </c>
      <c r="D16" s="27">
        <v>1607203.29</v>
      </c>
      <c r="E16" s="22">
        <f t="shared" si="0"/>
        <v>3294139.51</v>
      </c>
      <c r="F16" s="40">
        <f t="shared" si="1"/>
        <v>0.07858153036538598</v>
      </c>
      <c r="G16" s="25">
        <v>1551934.36</v>
      </c>
      <c r="H16" s="26">
        <v>24878</v>
      </c>
      <c r="I16" s="27">
        <v>1523436.33</v>
      </c>
      <c r="J16" s="22">
        <f t="shared" si="2"/>
        <v>3100248.6900000004</v>
      </c>
      <c r="K16" s="23">
        <f t="shared" si="3"/>
        <v>0.0854105433040251</v>
      </c>
      <c r="L16" s="42">
        <f t="shared" si="4"/>
        <v>0.0698395464124848</v>
      </c>
      <c r="M16" s="43">
        <f t="shared" si="5"/>
        <v>0.05498553392119776</v>
      </c>
      <c r="N16" s="44">
        <f t="shared" si="6"/>
        <v>0.06254040865347466</v>
      </c>
    </row>
    <row r="17" spans="1:14" ht="14.25" thickBot="1">
      <c r="A17" s="28" t="s">
        <v>27</v>
      </c>
      <c r="B17" s="29">
        <v>1952.27</v>
      </c>
      <c r="C17" s="30">
        <v>0</v>
      </c>
      <c r="D17" s="30">
        <v>0</v>
      </c>
      <c r="E17" s="22">
        <f t="shared" si="0"/>
        <v>1952.27</v>
      </c>
      <c r="F17" s="40">
        <f t="shared" si="1"/>
        <v>4.657130149488784E-05</v>
      </c>
      <c r="G17" s="29">
        <v>2202.31</v>
      </c>
      <c r="H17" s="30">
        <v>0</v>
      </c>
      <c r="I17" s="30">
        <v>0.01</v>
      </c>
      <c r="J17" s="22">
        <f t="shared" si="2"/>
        <v>2202.32</v>
      </c>
      <c r="K17" s="23">
        <f t="shared" si="3"/>
        <v>6.0672986762658886E-05</v>
      </c>
      <c r="L17" s="42">
        <f t="shared" si="4"/>
        <v>-0.11353533335452315</v>
      </c>
      <c r="M17" s="43">
        <f t="shared" si="5"/>
        <v>-1</v>
      </c>
      <c r="N17" s="44">
        <f t="shared" si="6"/>
        <v>-0.11353935849467844</v>
      </c>
    </row>
    <row r="18" spans="1:14" ht="15" thickBot="1" thickTop="1">
      <c r="A18" s="31" t="s">
        <v>28</v>
      </c>
      <c r="B18" s="32">
        <f>SUM(B4:B17)</f>
        <v>28569156.289999995</v>
      </c>
      <c r="C18" s="32">
        <f>SUM(C4:C17)</f>
        <v>3009379.11</v>
      </c>
      <c r="D18" s="32">
        <f>SUM(D4:D17)</f>
        <v>10341486.96</v>
      </c>
      <c r="E18" s="32">
        <f>SUM(E4:E17)</f>
        <v>41920022.36000001</v>
      </c>
      <c r="F18" s="41">
        <f>IF(E$18=0,"0.00%",E18/E$18)</f>
        <v>1</v>
      </c>
      <c r="G18" s="34">
        <f>SUM(G4:G17)</f>
        <v>24714194.45</v>
      </c>
      <c r="H18" s="34">
        <f>SUM(H4:H17)</f>
        <v>3070235.9199999995</v>
      </c>
      <c r="I18" s="32">
        <f>SUM(I4:I17)</f>
        <v>8513766.199999997</v>
      </c>
      <c r="J18" s="32">
        <f>SUM(J4:J17)</f>
        <v>36298196.57</v>
      </c>
      <c r="K18" s="33">
        <f>IF(J$18=0,"0.00%",J18/J$18)</f>
        <v>1</v>
      </c>
      <c r="L18" s="45">
        <f>IF(H18=0,"0.00%",(B18+C18)/(G18+H18)-1)</f>
        <v>0.13655507705123404</v>
      </c>
      <c r="M18" s="46">
        <f>IF(I18=0,"0.00%",D18/I18-1)</f>
        <v>0.21467828891049456</v>
      </c>
      <c r="N18" s="41">
        <f>IF(J18=0,"0.00%",E18/J18-1)</f>
        <v>0.15487892846572926</v>
      </c>
    </row>
    <row r="19" spans="1:14" ht="1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5" thickBot="1" thickTop="1">
      <c r="A20" s="1" t="s">
        <v>29</v>
      </c>
      <c r="B20" s="2"/>
      <c r="C20" s="38"/>
      <c r="D20" s="38" t="s">
        <v>33</v>
      </c>
      <c r="E20" s="5"/>
      <c r="F20" s="6"/>
      <c r="G20" s="7"/>
      <c r="H20" s="5"/>
      <c r="I20" s="39" t="s">
        <v>31</v>
      </c>
      <c r="J20" s="5"/>
      <c r="K20" s="6"/>
      <c r="L20" s="7"/>
      <c r="M20" s="3" t="s">
        <v>1</v>
      </c>
      <c r="N20" s="6"/>
    </row>
    <row r="21" spans="1:14" ht="14.2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4.2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4.25" thickTop="1">
      <c r="A23" s="19" t="s">
        <v>14</v>
      </c>
      <c r="B23" s="20">
        <v>13149336.08</v>
      </c>
      <c r="C23" s="21">
        <v>3948909.81</v>
      </c>
      <c r="D23" s="21">
        <v>170394.21</v>
      </c>
      <c r="E23" s="22">
        <f>SUM(B23:D23)</f>
        <v>17268640.1</v>
      </c>
      <c r="F23" s="23">
        <f>IF(E$37=0,"0.00%",E23/E$37)</f>
        <v>0.04468166790137702</v>
      </c>
      <c r="G23" s="20">
        <v>11468086.53</v>
      </c>
      <c r="H23" s="21">
        <v>3792902.58</v>
      </c>
      <c r="I23" s="22">
        <v>153375.41</v>
      </c>
      <c r="J23" s="22">
        <f>SUM(G23:I23)</f>
        <v>15414364.52</v>
      </c>
      <c r="K23" s="23">
        <f>IF(J$37=0,"0.00%",J23/J$37)</f>
        <v>0.04498643470927809</v>
      </c>
      <c r="L23" s="42">
        <f>IF((G23+H23)=0,"0.00",(B23+C23)/(G23+H23)-1)</f>
        <v>0.12038910235484734</v>
      </c>
      <c r="M23" s="43">
        <f>IF(I23=0,"0.00%",D23/I23-1)</f>
        <v>0.11096172456849507</v>
      </c>
      <c r="N23" s="44">
        <f>IF(J23=0,"0.00%",E23/J23-1)</f>
        <v>0.12029529842726228</v>
      </c>
    </row>
    <row r="24" spans="1:14" ht="13.5">
      <c r="A24" s="24" t="s">
        <v>15</v>
      </c>
      <c r="B24" s="25">
        <v>38470851</v>
      </c>
      <c r="C24" s="26">
        <v>1336.38</v>
      </c>
      <c r="D24" s="26">
        <v>40871737.4</v>
      </c>
      <c r="E24" s="22">
        <f>SUM(B24:D24)</f>
        <v>79343924.78</v>
      </c>
      <c r="F24" s="23">
        <f aca="true" t="shared" si="7" ref="F24:F36">IF(E$37=0,"0.00%",E24/E$37)</f>
        <v>0.20529809391370654</v>
      </c>
      <c r="G24" s="25">
        <v>34756861.98</v>
      </c>
      <c r="H24" s="26">
        <v>0</v>
      </c>
      <c r="I24" s="26">
        <v>36521818.75</v>
      </c>
      <c r="J24" s="22">
        <f aca="true" t="shared" si="8" ref="J24:J36">SUM(G24:I24)</f>
        <v>71278680.72999999</v>
      </c>
      <c r="K24" s="23">
        <f aca="true" t="shared" si="9" ref="K24:K36">IF(J$37=0,"0.00%",J24/J$37)</f>
        <v>0.2080250348733561</v>
      </c>
      <c r="L24" s="42">
        <f>IF((G24+H24)=0,"0.00",(B24+C24)/(G24+H24)-1)</f>
        <v>0.10689473066175825</v>
      </c>
      <c r="M24" s="43">
        <f>IF(I24=0,"0.00%",D24/I24-1)</f>
        <v>0.11910465576142748</v>
      </c>
      <c r="N24" s="44">
        <f aca="true" t="shared" si="10" ref="N24:N36">IF(J24=0,"0.00%",E24/J24-1)</f>
        <v>0.11315086036104893</v>
      </c>
    </row>
    <row r="25" spans="1:14" ht="13.5">
      <c r="A25" s="24" t="s">
        <v>16</v>
      </c>
      <c r="B25" s="25">
        <v>8929.52</v>
      </c>
      <c r="C25" s="26">
        <v>0</v>
      </c>
      <c r="D25" s="26">
        <v>217592.85</v>
      </c>
      <c r="E25" s="22">
        <f>SUM(B25:D25)</f>
        <v>226522.37</v>
      </c>
      <c r="F25" s="23">
        <f t="shared" si="7"/>
        <v>0.0005861143234187183</v>
      </c>
      <c r="G25" s="25">
        <v>1410.42</v>
      </c>
      <c r="H25" s="26">
        <v>0</v>
      </c>
      <c r="I25" s="26">
        <v>210914.74</v>
      </c>
      <c r="J25" s="22">
        <f t="shared" si="8"/>
        <v>212325.16</v>
      </c>
      <c r="K25" s="23">
        <f t="shared" si="9"/>
        <v>0.0006196656329934142</v>
      </c>
      <c r="L25" s="42">
        <f>IF((G25+H25)=0,"0.00",(B25+C25)/(G25+H25)-1)</f>
        <v>5.331107046128103</v>
      </c>
      <c r="M25" s="43">
        <f>IF(I25=0,"0.00%",D25/I25-1)</f>
        <v>0.03166260451972214</v>
      </c>
      <c r="N25" s="44">
        <f t="shared" si="10"/>
        <v>0.06686541529039691</v>
      </c>
    </row>
    <row r="26" spans="1:14" ht="13.5">
      <c r="A26" s="24" t="s">
        <v>17</v>
      </c>
      <c r="B26" s="25">
        <v>16575442.8</v>
      </c>
      <c r="C26" s="26">
        <v>3102999.46</v>
      </c>
      <c r="D26" s="26">
        <v>1210327.29</v>
      </c>
      <c r="E26" s="22">
        <f>SUM(B26:D26)</f>
        <v>20888769.55</v>
      </c>
      <c r="F26" s="23">
        <f t="shared" si="7"/>
        <v>0.05404855613972155</v>
      </c>
      <c r="G26" s="25">
        <v>14190409.87</v>
      </c>
      <c r="H26" s="26">
        <v>2403737.32</v>
      </c>
      <c r="I26" s="26">
        <v>1137411.14</v>
      </c>
      <c r="J26" s="22">
        <f t="shared" si="8"/>
        <v>17731558.33</v>
      </c>
      <c r="K26" s="23">
        <f t="shared" si="9"/>
        <v>0.05174910649552364</v>
      </c>
      <c r="L26" s="42">
        <f>IF((G26+H26)=0,"0.00",(B26+C26)/(G26+H26)-1)</f>
        <v>0.18586644041934663</v>
      </c>
      <c r="M26" s="43">
        <f>IF(I26=0,"0.00%",D26/I26-1)</f>
        <v>0.06410711785361989</v>
      </c>
      <c r="N26" s="44">
        <f t="shared" si="10"/>
        <v>0.1780560490646963</v>
      </c>
    </row>
    <row r="27" spans="1:14" ht="13.5">
      <c r="A27" s="24" t="s">
        <v>18</v>
      </c>
      <c r="B27" s="25">
        <v>36916.6</v>
      </c>
      <c r="C27" s="26">
        <v>1579.9</v>
      </c>
      <c r="D27" s="26">
        <v>64542.05</v>
      </c>
      <c r="E27" s="22">
        <f>SUM(B27:D27)</f>
        <v>103038.55</v>
      </c>
      <c r="F27" s="23">
        <f t="shared" si="7"/>
        <v>0.0002666066491326918</v>
      </c>
      <c r="G27" s="25">
        <v>39967.52</v>
      </c>
      <c r="H27" s="26">
        <v>1144.5</v>
      </c>
      <c r="I27" s="26">
        <v>80902.13</v>
      </c>
      <c r="J27" s="22">
        <f t="shared" si="8"/>
        <v>122014.15</v>
      </c>
      <c r="K27" s="23">
        <f t="shared" si="9"/>
        <v>0.00035609522439028604</v>
      </c>
      <c r="L27" s="42">
        <f>IF((G27+H27)=0,"0.00",(B27+C27)/(G27+H27)-1)</f>
        <v>-0.06361935025328347</v>
      </c>
      <c r="M27" s="43">
        <f>IF(I27=0,"0.00%",D27/I27-1)</f>
        <v>-0.2022206337459842</v>
      </c>
      <c r="N27" s="44">
        <f t="shared" si="10"/>
        <v>-0.15551966718614185</v>
      </c>
    </row>
    <row r="28" spans="1:14" ht="13.5">
      <c r="A28" s="24" t="s">
        <v>19</v>
      </c>
      <c r="B28" s="25">
        <v>138246.44</v>
      </c>
      <c r="C28" s="26">
        <v>58803.92</v>
      </c>
      <c r="D28" s="26">
        <v>0</v>
      </c>
      <c r="E28" s="22">
        <f>SUM(B28:D28)</f>
        <v>197050.36</v>
      </c>
      <c r="F28" s="23">
        <f t="shared" si="7"/>
        <v>0.0005098570990177035</v>
      </c>
      <c r="G28" s="25">
        <v>133316.88</v>
      </c>
      <c r="H28" s="26">
        <v>35172.57</v>
      </c>
      <c r="I28" s="26">
        <v>1857</v>
      </c>
      <c r="J28" s="22">
        <f t="shared" si="8"/>
        <v>170346.45</v>
      </c>
      <c r="K28" s="23">
        <f t="shared" si="9"/>
        <v>0.0004971518249058708</v>
      </c>
      <c r="L28" s="42">
        <f>IF((G28+H28)=0,"0.00",(B28+C28)/(G28+H28)-1)</f>
        <v>0.16951156289013936</v>
      </c>
      <c r="M28" s="43">
        <f>IF(I28=0,"0.00%",D28/I28-1)</f>
        <v>-1</v>
      </c>
      <c r="N28" s="44">
        <f t="shared" si="10"/>
        <v>0.15676235107922687</v>
      </c>
    </row>
    <row r="29" spans="1:14" ht="13.5">
      <c r="A29" s="24" t="s">
        <v>20</v>
      </c>
      <c r="B29" s="25">
        <v>9239730.39</v>
      </c>
      <c r="C29" s="26">
        <v>293245.17</v>
      </c>
      <c r="D29" s="26">
        <v>22131312.74</v>
      </c>
      <c r="E29" s="22">
        <f>SUM(B29:D29)</f>
        <v>31664288.299999997</v>
      </c>
      <c r="F29" s="23">
        <f t="shared" si="7"/>
        <v>0.08192962537646828</v>
      </c>
      <c r="G29" s="25">
        <v>8085934.23</v>
      </c>
      <c r="H29" s="26">
        <v>393044.99</v>
      </c>
      <c r="I29" s="26">
        <v>18397762.72</v>
      </c>
      <c r="J29" s="22">
        <f t="shared" si="8"/>
        <v>26876741.939999998</v>
      </c>
      <c r="K29" s="23">
        <f t="shared" si="9"/>
        <v>0.07843909458045736</v>
      </c>
      <c r="L29" s="42">
        <f>IF((G29+H29)=0,"0.00",(B29+C29)/(G29+H29)-1)</f>
        <v>0.12430698467969581</v>
      </c>
      <c r="M29" s="43">
        <f>IF(I29=0,"0.00%",D29/I29-1)</f>
        <v>0.20293500230554118</v>
      </c>
      <c r="N29" s="44">
        <f t="shared" si="10"/>
        <v>0.17812971418514123</v>
      </c>
    </row>
    <row r="30" spans="1:14" ht="13.5">
      <c r="A30" s="24" t="s">
        <v>21</v>
      </c>
      <c r="B30" s="25">
        <v>2718.2</v>
      </c>
      <c r="C30" s="26">
        <v>164759.12</v>
      </c>
      <c r="D30" s="26">
        <v>9488.85</v>
      </c>
      <c r="E30" s="22">
        <f>SUM(B30:D30)</f>
        <v>176966.17</v>
      </c>
      <c r="F30" s="23">
        <f t="shared" si="7"/>
        <v>0.00045789034874371085</v>
      </c>
      <c r="G30" s="25">
        <v>636.4</v>
      </c>
      <c r="H30" s="26">
        <v>100722.64</v>
      </c>
      <c r="I30" s="26">
        <v>11943.05</v>
      </c>
      <c r="J30" s="22">
        <f t="shared" si="8"/>
        <v>113302.09</v>
      </c>
      <c r="K30" s="23">
        <f t="shared" si="9"/>
        <v>0.00033066929665484193</v>
      </c>
      <c r="L30" s="42">
        <f>IF((G30+H30)=0,"0.00",(B30+C30)/(G30+H30)-1)</f>
        <v>0.6523175436547151</v>
      </c>
      <c r="M30" s="43">
        <f>IF(I30=0,"0.00%",D30/I30-1)</f>
        <v>-0.205491896960994</v>
      </c>
      <c r="N30" s="44">
        <f t="shared" si="10"/>
        <v>0.56189678407521</v>
      </c>
    </row>
    <row r="31" spans="1:14" ht="13.5">
      <c r="A31" s="24" t="s">
        <v>22</v>
      </c>
      <c r="B31" s="25">
        <v>19107388.38</v>
      </c>
      <c r="C31" s="26">
        <v>14120009.4</v>
      </c>
      <c r="D31" s="26">
        <v>503975.61</v>
      </c>
      <c r="E31" s="22">
        <f>SUM(B31:D31)</f>
        <v>33731373.39</v>
      </c>
      <c r="F31" s="23">
        <f t="shared" si="7"/>
        <v>0.08727809572389698</v>
      </c>
      <c r="G31" s="25">
        <v>16827355.1</v>
      </c>
      <c r="H31" s="26">
        <v>14122763.59</v>
      </c>
      <c r="I31" s="26">
        <v>621992.41</v>
      </c>
      <c r="J31" s="22">
        <f t="shared" si="8"/>
        <v>31572111.1</v>
      </c>
      <c r="K31" s="23">
        <f t="shared" si="9"/>
        <v>0.09214241124188909</v>
      </c>
      <c r="L31" s="42">
        <f>IF((G31+H31)=0,"0.00",(B31+C31)/(G31+H31)-1)</f>
        <v>0.0735790099162299</v>
      </c>
      <c r="M31" s="43">
        <f>IF(I31=0,"0.00%",D31/I31-1)</f>
        <v>-0.18973993589407312</v>
      </c>
      <c r="N31" s="44">
        <f t="shared" si="10"/>
        <v>0.06839144468866376</v>
      </c>
    </row>
    <row r="32" spans="1:14" ht="13.5">
      <c r="A32" s="24" t="s">
        <v>23</v>
      </c>
      <c r="B32" s="25">
        <v>22262170.28</v>
      </c>
      <c r="C32" s="26">
        <v>1114348</v>
      </c>
      <c r="D32" s="26">
        <v>19768.56</v>
      </c>
      <c r="E32" s="22">
        <f>SUM(B32:D32)</f>
        <v>23396286.84</v>
      </c>
      <c r="F32" s="23">
        <f t="shared" si="7"/>
        <v>0.0605366208720881</v>
      </c>
      <c r="G32" s="25">
        <v>15812222.57</v>
      </c>
      <c r="H32" s="26">
        <v>1496720</v>
      </c>
      <c r="I32" s="26">
        <v>19455</v>
      </c>
      <c r="J32" s="22">
        <f t="shared" si="8"/>
        <v>17328397.57</v>
      </c>
      <c r="K32" s="23">
        <f t="shared" si="9"/>
        <v>0.05057249196927764</v>
      </c>
      <c r="L32" s="42">
        <f>IF((G32+H32)=0,"0.00",(B32+C32)/(G32+H32)-1)</f>
        <v>0.3505457185187253</v>
      </c>
      <c r="M32" s="43">
        <f>IF(I32=0,"0.00%",D32/I32-1)</f>
        <v>0.016117193523515816</v>
      </c>
      <c r="N32" s="44">
        <f t="shared" si="10"/>
        <v>0.3501702477386084</v>
      </c>
    </row>
    <row r="33" spans="1:14" ht="13.5">
      <c r="A33" s="24" t="s">
        <v>24</v>
      </c>
      <c r="B33" s="25">
        <v>126834767.53</v>
      </c>
      <c r="C33" s="26">
        <v>6976229.54</v>
      </c>
      <c r="D33" s="26">
        <v>2939795</v>
      </c>
      <c r="E33" s="22">
        <f>SUM(B33:D33)</f>
        <v>136750792.07</v>
      </c>
      <c r="F33" s="23">
        <f t="shared" si="7"/>
        <v>0.35383524360566193</v>
      </c>
      <c r="G33" s="25">
        <v>117898098.5</v>
      </c>
      <c r="H33" s="26">
        <v>568114.88</v>
      </c>
      <c r="I33" s="26">
        <v>3021509.34</v>
      </c>
      <c r="J33" s="22">
        <f t="shared" si="8"/>
        <v>121487722.72</v>
      </c>
      <c r="K33" s="23">
        <f t="shared" si="9"/>
        <v>0.35455885962934014</v>
      </c>
      <c r="L33" s="42">
        <f>IF((G33+H33)=0,"0.00",(B33+C33)/(G33+H33)-1)</f>
        <v>0.12952877662071538</v>
      </c>
      <c r="M33" s="43">
        <f>IF(I33=0,"0.00%",D33/I33-1)</f>
        <v>-0.027044212281005175</v>
      </c>
      <c r="N33" s="44">
        <f t="shared" si="10"/>
        <v>0.12563466503671084</v>
      </c>
    </row>
    <row r="34" spans="1:14" ht="13.5">
      <c r="A34" s="24" t="s">
        <v>25</v>
      </c>
      <c r="B34" s="25">
        <v>60934.46</v>
      </c>
      <c r="C34" s="26">
        <v>4603810.23</v>
      </c>
      <c r="D34" s="26">
        <v>829125.64</v>
      </c>
      <c r="E34" s="22">
        <f>SUM(B34:D34)</f>
        <v>5493870.33</v>
      </c>
      <c r="F34" s="23">
        <f t="shared" si="7"/>
        <v>0.01421509094849273</v>
      </c>
      <c r="G34" s="25">
        <v>105886.13</v>
      </c>
      <c r="H34" s="26">
        <v>3942328.71</v>
      </c>
      <c r="I34" s="26">
        <v>859049.78</v>
      </c>
      <c r="J34" s="22">
        <f t="shared" si="8"/>
        <v>4907264.62</v>
      </c>
      <c r="K34" s="23">
        <f t="shared" si="9"/>
        <v>0.01432172822579522</v>
      </c>
      <c r="L34" s="42">
        <f>IF((G34+H34)=0,"0.00",(B34+C34)/(G34+H34)-1)</f>
        <v>0.152296721979311</v>
      </c>
      <c r="M34" s="43">
        <f>IF(I34=0,"0.00%",D34/I34-1)</f>
        <v>-0.03483399995748793</v>
      </c>
      <c r="N34" s="44">
        <f t="shared" si="10"/>
        <v>0.11953822657315749</v>
      </c>
    </row>
    <row r="35" spans="1:14" ht="13.5">
      <c r="A35" s="24" t="s">
        <v>26</v>
      </c>
      <c r="B35" s="25">
        <v>18319662.16</v>
      </c>
      <c r="C35" s="27">
        <v>271046</v>
      </c>
      <c r="D35" s="27">
        <v>18633192.39</v>
      </c>
      <c r="E35" s="22">
        <f>SUM(B35:D35)</f>
        <v>37223900.55</v>
      </c>
      <c r="F35" s="23">
        <f t="shared" si="7"/>
        <v>0.09631481997062324</v>
      </c>
      <c r="G35" s="25">
        <v>17280809.26</v>
      </c>
      <c r="H35" s="26">
        <v>262056</v>
      </c>
      <c r="I35" s="27">
        <v>17870130.05</v>
      </c>
      <c r="J35" s="22">
        <f t="shared" si="8"/>
        <v>35412995.31</v>
      </c>
      <c r="K35" s="23">
        <f t="shared" si="9"/>
        <v>0.10335193509315599</v>
      </c>
      <c r="L35" s="42">
        <f>IF((G35+H35)=0,"0.00",(B35+C35)/(G35+H35)-1)</f>
        <v>0.059730430831570924</v>
      </c>
      <c r="M35" s="43">
        <f>IF(I35=0,"0.00%",D35/I35-1)</f>
        <v>0.04270043574752824</v>
      </c>
      <c r="N35" s="44">
        <f t="shared" si="10"/>
        <v>0.05113674299921844</v>
      </c>
    </row>
    <row r="36" spans="1:14" ht="14.25" thickBot="1">
      <c r="A36" s="28" t="s">
        <v>27</v>
      </c>
      <c r="B36" s="29">
        <v>16122.9</v>
      </c>
      <c r="C36" s="30">
        <v>0</v>
      </c>
      <c r="D36" s="30">
        <v>0</v>
      </c>
      <c r="E36" s="22">
        <f>SUM(B36:D36)</f>
        <v>16122.9</v>
      </c>
      <c r="F36" s="23">
        <f t="shared" si="7"/>
        <v>4.171712765078193E-05</v>
      </c>
      <c r="G36" s="29">
        <v>16899.36</v>
      </c>
      <c r="H36" s="26">
        <v>0</v>
      </c>
      <c r="I36" s="30">
        <v>0.29</v>
      </c>
      <c r="J36" s="22">
        <f t="shared" si="8"/>
        <v>16899.65</v>
      </c>
      <c r="K36" s="23">
        <f t="shared" si="9"/>
        <v>4.932120298233687E-05</v>
      </c>
      <c r="L36" s="42">
        <f>IF((G36+H36)=0,"0.00",(B36+C36)/(G36+H36)-1)</f>
        <v>-0.04594611866958276</v>
      </c>
      <c r="M36" s="43">
        <f>IF(I36=0,"0.00%",D36/I36-1)</f>
        <v>-1</v>
      </c>
      <c r="N36" s="44">
        <f t="shared" si="10"/>
        <v>-0.04596249034743338</v>
      </c>
    </row>
    <row r="37" spans="1:14" ht="15" thickBot="1" thickTop="1">
      <c r="A37" s="31" t="s">
        <v>28</v>
      </c>
      <c r="B37" s="32">
        <f>SUM(B23:B36)</f>
        <v>264223216.74</v>
      </c>
      <c r="C37" s="32">
        <f>SUM(C23:C36)</f>
        <v>34657076.93</v>
      </c>
      <c r="D37" s="32">
        <f>SUM(D23:D36)</f>
        <v>87601252.59</v>
      </c>
      <c r="E37" s="32">
        <f>SUM(E23:E36)</f>
        <v>386481546.26</v>
      </c>
      <c r="F37" s="33">
        <f>IF(E$37=0,"0.00%",E37/E$37)</f>
        <v>1</v>
      </c>
      <c r="G37" s="34">
        <f>SUM(G23:G36)</f>
        <v>236617894.75</v>
      </c>
      <c r="H37" s="34">
        <f>SUM(H23:H36)</f>
        <v>27118707.78</v>
      </c>
      <c r="I37" s="32">
        <f>SUM(I23:I36)</f>
        <v>78908121.81</v>
      </c>
      <c r="J37" s="32">
        <f>SUM(J23:J36)</f>
        <v>342644724.34</v>
      </c>
      <c r="K37" s="33">
        <f>IF(J$37=0,"0.00%",J37/J$37)</f>
        <v>1</v>
      </c>
      <c r="L37" s="45">
        <f>IF(H37=0,"0.00%",(B37+C37)/(G37+H37)-1)</f>
        <v>0.13325299106331823</v>
      </c>
      <c r="M37" s="46">
        <f>IF(I37=0,"0.00%",D37/I37-1)</f>
        <v>0.11016775688733116</v>
      </c>
      <c r="N37" s="41">
        <f>IF(J37=0,"0.00%",E37/J37-1)</f>
        <v>0.12793666093776346</v>
      </c>
    </row>
    <row r="38" ht="12.75" thickTop="1"/>
  </sheetData>
  <sheetProtection/>
  <printOptions/>
  <pageMargins left="0.75" right="0.75" top="1" bottom="1" header="0.5" footer="0.5"/>
  <pageSetup fitToHeight="1" fitToWidth="1" horizontalDpi="600" verticalDpi="600" orientation="landscape" paperSize="5" scale="68" r:id="rId1"/>
  <headerFooter alignWithMargins="0">
    <oddHeader>&amp;C&amp;"Arial,Bold"&amp;14National Airport Sales Jan - Oct - 16-17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Dyer, Leanne</cp:lastModifiedBy>
  <cp:lastPrinted>2013-11-13T14:16:01Z</cp:lastPrinted>
  <dcterms:created xsi:type="dcterms:W3CDTF">2008-03-06T19:16:26Z</dcterms:created>
  <dcterms:modified xsi:type="dcterms:W3CDTF">2017-12-01T14:07:29Z</dcterms:modified>
  <cp:category/>
  <cp:version/>
  <cp:contentType/>
  <cp:contentStatus/>
</cp:coreProperties>
</file>