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<sst xmlns="http://schemas.openxmlformats.org/spreadsheetml/2006/main" count="90" uniqueCount="34">
  <si>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</si>
  <si>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</si>
  <si>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</si>
  <si>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</si>
  <si>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</si>
  <si>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</si>
  <si>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</si>
  <si>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</si>
  <si>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</si>
  <si>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</si>
  <si>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</si>
  <si>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</si>
  <si>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</si>
  <si>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</si>
  <si>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</si>
  <si>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</si>
  <si>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</si>
  <si>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</si>
  <si>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</si>
  <si>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</si>
  <si>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</si>
  <si>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</si>
  <si>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</si>
  <si>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</si>
  <si>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</si>
  <si>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</si>
  <si>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</si>
  <si>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</si>
  <si>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</si>
  <si>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</si>
  <si>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Nov 16</t>
  </si>
  <si>
    <t>Jan - Nov 16</t>
  </si>
  <si>
    <t>Nov 17</t>
  </si>
  <si>
    <t>Jan - Nov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</si>
</sst>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64" fontId="4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1.57421875" style="0" bestFit="1" customWidth="1"/>
  </cols>
  <sheetData>
    <row r="1" spans="1:14" ht="15" thickBot="1" thickTop="1">
      <c r="A1" s="1" t="s">
        <v>0</v>
      </c>
      <c r="B1" s="2"/>
      <c r="C1" s="4" t="s">
        <v>32</v>
      </c>
      <c r="D1" s="47"/>
      <c r="E1" s="5"/>
      <c r="F1" s="6"/>
      <c r="G1" s="5"/>
      <c r="H1" s="4" t="s">
        <v>30</v>
      </c>
      <c r="I1" s="47"/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1066538.94</v>
      </c>
      <c r="C4" s="21">
        <v>406125.63</v>
      </c>
      <c r="D4" s="22">
        <v>24062.72</v>
      </c>
      <c r="E4" s="22">
        <f>SUM(B4:D4)</f>
        <v>1496727.2899999998</v>
      </c>
      <c r="F4" s="40">
        <f>IF(E$18=0,"0.00%",E4/E$18)</f>
        <v>0.045804616566586034</v>
      </c>
      <c r="G4" s="20">
        <v>765610.31</v>
      </c>
      <c r="H4" s="21">
        <v>268027.4</v>
      </c>
      <c r="I4" s="22">
        <v>10340.11</v>
      </c>
      <c r="J4" s="22">
        <f aca="true" t="shared" si="0" ref="J4:J17">SUM(G4:I4)</f>
        <v>1043977.8200000001</v>
      </c>
      <c r="K4" s="23">
        <f>IF(J$18=0,"0.00%",J4/J$18)</f>
        <v>0.038856267404074246</v>
      </c>
      <c r="L4" s="42">
        <f aca="true" t="shared" si="1" ref="L4:L17">IF((G4+H4)=0,"0.00%",(B4+C4)/(G4+H4)-1)</f>
        <v>0.4247395927534414</v>
      </c>
      <c r="M4" s="43">
        <f>IF(I4=0,"0.00%",D4/I4-1)</f>
        <v>1.327124179530005</v>
      </c>
      <c r="N4" s="44">
        <f>IF(J4=0,"0.00%",E4/J4-1)</f>
        <v>0.4336772882780209</v>
      </c>
    </row>
    <row r="5" spans="1:14" ht="13.5">
      <c r="A5" s="24" t="s">
        <v>15</v>
      </c>
      <c r="B5" s="25">
        <v>3771177.87</v>
      </c>
      <c r="C5" s="26">
        <v>0</v>
      </c>
      <c r="D5" s="26">
        <v>3543508.89</v>
      </c>
      <c r="E5" s="22">
        <f aca="true" t="shared" si="2" ref="E5:E17">SUM(B5:D5)</f>
        <v>7314686.76</v>
      </c>
      <c r="F5" s="40">
        <f aca="true" t="shared" si="3" ref="F5:F17">IF(E$18=0,"0.00%",E5/E$18)</f>
        <v>0.22385268484446727</v>
      </c>
      <c r="G5" s="25">
        <v>3229680.68</v>
      </c>
      <c r="H5" s="26">
        <v>0</v>
      </c>
      <c r="I5" s="26">
        <v>2815713.63</v>
      </c>
      <c r="J5" s="22">
        <f t="shared" si="0"/>
        <v>6045394.3100000005</v>
      </c>
      <c r="K5" s="23">
        <f aca="true" t="shared" si="4" ref="K5:K17">IF(J$18=0,"0.00%",J5/J$18)</f>
        <v>0.2250061767331694</v>
      </c>
      <c r="L5" s="42">
        <f t="shared" si="1"/>
        <v>0.1676627641095465</v>
      </c>
      <c r="M5" s="43">
        <f aca="true" t="shared" si="5" ref="M5:M17">IF(I5=0,"0.00%",D5/I5-1)</f>
        <v>0.258476306768455</v>
      </c>
      <c r="N5" s="44">
        <f aca="true" t="shared" si="6" ref="N5:N17">IF(J5=0,"0.00%",E5/J5-1)</f>
        <v>0.20996024161739069</v>
      </c>
    </row>
    <row r="6" spans="1:14" ht="13.5">
      <c r="A6" s="24" t="s">
        <v>16</v>
      </c>
      <c r="B6" s="25">
        <v>675</v>
      </c>
      <c r="C6" s="26">
        <v>0</v>
      </c>
      <c r="D6" s="26">
        <v>24616.75</v>
      </c>
      <c r="E6" s="22">
        <f t="shared" si="2"/>
        <v>25291.75</v>
      </c>
      <c r="F6" s="40">
        <f t="shared" si="3"/>
        <v>0.0007740080098679517</v>
      </c>
      <c r="G6" s="25">
        <v>0</v>
      </c>
      <c r="H6" s="26">
        <v>0</v>
      </c>
      <c r="I6" s="26">
        <v>18001.65</v>
      </c>
      <c r="J6" s="22">
        <f t="shared" si="0"/>
        <v>18001.65</v>
      </c>
      <c r="K6" s="23">
        <f t="shared" si="4"/>
        <v>0.0006700112901963311</v>
      </c>
      <c r="L6" s="42" t="str">
        <f t="shared" si="1"/>
        <v>0.00%</v>
      </c>
      <c r="M6" s="43">
        <f t="shared" si="5"/>
        <v>0.3674718706340807</v>
      </c>
      <c r="N6" s="44">
        <f t="shared" si="6"/>
        <v>0.4049684334491559</v>
      </c>
    </row>
    <row r="7" spans="1:14" ht="13.5">
      <c r="A7" s="24" t="s">
        <v>17</v>
      </c>
      <c r="B7" s="25">
        <v>1143129.35</v>
      </c>
      <c r="C7" s="26">
        <v>301064.47</v>
      </c>
      <c r="D7" s="26">
        <v>129861.08</v>
      </c>
      <c r="E7" s="22">
        <f t="shared" si="2"/>
        <v>1574054.9000000001</v>
      </c>
      <c r="F7" s="40">
        <f t="shared" si="3"/>
        <v>0.04817108743253819</v>
      </c>
      <c r="G7" s="25">
        <v>1123446.67</v>
      </c>
      <c r="H7" s="26">
        <v>196777.07</v>
      </c>
      <c r="I7" s="26">
        <v>86914.11</v>
      </c>
      <c r="J7" s="22">
        <f t="shared" si="0"/>
        <v>1407137.85</v>
      </c>
      <c r="K7" s="23">
        <f t="shared" si="4"/>
        <v>0.052372879506189234</v>
      </c>
      <c r="L7" s="42">
        <f t="shared" si="1"/>
        <v>0.09390081108524839</v>
      </c>
      <c r="M7" s="43">
        <f t="shared" si="5"/>
        <v>0.4941311600613525</v>
      </c>
      <c r="N7" s="44">
        <f t="shared" si="6"/>
        <v>0.11862167590758799</v>
      </c>
    </row>
    <row r="8" spans="1:14" ht="13.5">
      <c r="A8" s="24" t="s">
        <v>18</v>
      </c>
      <c r="B8" s="25">
        <v>4039.09</v>
      </c>
      <c r="C8" s="26">
        <v>12.95</v>
      </c>
      <c r="D8" s="26">
        <v>3921.35</v>
      </c>
      <c r="E8" s="22">
        <f t="shared" si="2"/>
        <v>7973.389999999999</v>
      </c>
      <c r="F8" s="40">
        <f t="shared" si="3"/>
        <v>0.00024401109950086597</v>
      </c>
      <c r="G8" s="25">
        <v>5275.27</v>
      </c>
      <c r="H8" s="26">
        <v>0</v>
      </c>
      <c r="I8" s="26">
        <v>4620.4</v>
      </c>
      <c r="J8" s="22">
        <f t="shared" si="0"/>
        <v>9895.67</v>
      </c>
      <c r="K8" s="23">
        <f t="shared" si="4"/>
        <v>0.0003683112728031668</v>
      </c>
      <c r="L8" s="42">
        <f t="shared" si="1"/>
        <v>-0.23188007438481828</v>
      </c>
      <c r="M8" s="43">
        <f t="shared" si="5"/>
        <v>-0.15129642455198677</v>
      </c>
      <c r="N8" s="44">
        <f t="shared" si="6"/>
        <v>-0.19425465885584303</v>
      </c>
    </row>
    <row r="9" spans="1:14" ht="13.5">
      <c r="A9" s="24" t="s">
        <v>19</v>
      </c>
      <c r="B9" s="25">
        <v>31399.87</v>
      </c>
      <c r="C9" s="26">
        <v>29490.22</v>
      </c>
      <c r="D9" s="26">
        <v>22.95</v>
      </c>
      <c r="E9" s="22">
        <f t="shared" si="2"/>
        <v>60913.03999999999</v>
      </c>
      <c r="F9" s="40">
        <f t="shared" si="3"/>
        <v>0.0018641328047844428</v>
      </c>
      <c r="G9" s="25">
        <v>9649.87</v>
      </c>
      <c r="H9" s="26">
        <v>0</v>
      </c>
      <c r="I9" s="26">
        <v>0</v>
      </c>
      <c r="J9" s="22">
        <f t="shared" si="0"/>
        <v>9649.87</v>
      </c>
      <c r="K9" s="23">
        <f t="shared" si="4"/>
        <v>0.00035916273502300454</v>
      </c>
      <c r="L9" s="42">
        <f t="shared" si="1"/>
        <v>5.30993889036847</v>
      </c>
      <c r="M9" s="43" t="str">
        <f t="shared" si="5"/>
        <v>0.00%</v>
      </c>
      <c r="N9" s="44">
        <f t="shared" si="6"/>
        <v>5.3123171607493145</v>
      </c>
    </row>
    <row r="10" spans="1:14" ht="13.5">
      <c r="A10" s="24" t="s">
        <v>20</v>
      </c>
      <c r="B10" s="25">
        <v>828853.24</v>
      </c>
      <c r="C10" s="26">
        <v>16048</v>
      </c>
      <c r="D10" s="26">
        <v>1631365.56</v>
      </c>
      <c r="E10" s="22">
        <f t="shared" si="2"/>
        <v>2476266.8</v>
      </c>
      <c r="F10" s="40">
        <f t="shared" si="3"/>
        <v>0.0757816417515625</v>
      </c>
      <c r="G10" s="25">
        <v>597430.03</v>
      </c>
      <c r="H10" s="26">
        <v>10335.15</v>
      </c>
      <c r="I10" s="26">
        <v>1228139.39</v>
      </c>
      <c r="J10" s="22">
        <f t="shared" si="0"/>
        <v>1835904.5699999998</v>
      </c>
      <c r="K10" s="23">
        <f t="shared" si="4"/>
        <v>0.0683313357177281</v>
      </c>
      <c r="L10" s="42">
        <f t="shared" si="1"/>
        <v>0.39017710754670065</v>
      </c>
      <c r="M10" s="43">
        <f t="shared" si="5"/>
        <v>0.3283228054431184</v>
      </c>
      <c r="N10" s="44">
        <f t="shared" si="6"/>
        <v>0.34879930060852793</v>
      </c>
    </row>
    <row r="11" spans="1:14" ht="13.5">
      <c r="A11" s="24" t="s">
        <v>21</v>
      </c>
      <c r="B11" s="25">
        <v>0</v>
      </c>
      <c r="C11" s="26">
        <v>18630.37</v>
      </c>
      <c r="D11" s="26">
        <v>1008.65</v>
      </c>
      <c r="E11" s="22">
        <f t="shared" si="2"/>
        <v>19639.02</v>
      </c>
      <c r="F11" s="40">
        <f t="shared" si="3"/>
        <v>0.0006010164890115116</v>
      </c>
      <c r="G11" s="25">
        <v>0</v>
      </c>
      <c r="H11" s="26">
        <v>6877.08</v>
      </c>
      <c r="I11" s="26">
        <v>911.8</v>
      </c>
      <c r="J11" s="22">
        <f t="shared" si="0"/>
        <v>7788.88</v>
      </c>
      <c r="K11" s="23">
        <f t="shared" si="4"/>
        <v>0.00028989773370687684</v>
      </c>
      <c r="L11" s="42">
        <f t="shared" si="1"/>
        <v>1.7090523885137294</v>
      </c>
      <c r="M11" s="43">
        <f t="shared" si="5"/>
        <v>0.10621846896249187</v>
      </c>
      <c r="N11" s="44">
        <f t="shared" si="6"/>
        <v>1.521417713458161</v>
      </c>
    </row>
    <row r="12" spans="1:14" ht="13.5">
      <c r="A12" s="24" t="s">
        <v>22</v>
      </c>
      <c r="B12" s="25">
        <v>1504911.15</v>
      </c>
      <c r="C12" s="26">
        <v>993509.32</v>
      </c>
      <c r="D12" s="26">
        <v>19198.17</v>
      </c>
      <c r="E12" s="22">
        <f t="shared" si="2"/>
        <v>2517618.6399999997</v>
      </c>
      <c r="F12" s="40">
        <f t="shared" si="3"/>
        <v>0.07704713960690181</v>
      </c>
      <c r="G12" s="25">
        <v>1133018.91</v>
      </c>
      <c r="H12" s="26">
        <v>1042622.82</v>
      </c>
      <c r="I12" s="26">
        <v>33189.55</v>
      </c>
      <c r="J12" s="22">
        <f t="shared" si="0"/>
        <v>2208831.28</v>
      </c>
      <c r="K12" s="23">
        <f t="shared" si="4"/>
        <v>0.08221145815738075</v>
      </c>
      <c r="L12" s="42">
        <f t="shared" si="1"/>
        <v>0.14836024495632372</v>
      </c>
      <c r="M12" s="43">
        <f t="shared" si="5"/>
        <v>-0.4215597981894905</v>
      </c>
      <c r="N12" s="44">
        <f t="shared" si="6"/>
        <v>0.13979671638840596</v>
      </c>
    </row>
    <row r="13" spans="1:14" ht="13.5">
      <c r="A13" s="24" t="s">
        <v>23</v>
      </c>
      <c r="B13" s="25">
        <v>1258460.59</v>
      </c>
      <c r="C13" s="26">
        <v>116368.34</v>
      </c>
      <c r="D13" s="26">
        <v>281.44</v>
      </c>
      <c r="E13" s="22">
        <f t="shared" si="2"/>
        <v>1375110.37</v>
      </c>
      <c r="F13" s="40">
        <f t="shared" si="3"/>
        <v>0.042082751918411446</v>
      </c>
      <c r="G13" s="25">
        <v>995897.17</v>
      </c>
      <c r="H13" s="26">
        <v>71574.21</v>
      </c>
      <c r="I13" s="26">
        <v>849.75</v>
      </c>
      <c r="J13" s="22">
        <f t="shared" si="0"/>
        <v>1068321.1300000001</v>
      </c>
      <c r="K13" s="23">
        <f t="shared" si="4"/>
        <v>0.03976231171338752</v>
      </c>
      <c r="L13" s="42">
        <f t="shared" si="1"/>
        <v>0.28793048296995094</v>
      </c>
      <c r="M13" s="43">
        <f t="shared" si="5"/>
        <v>-0.6687967049132097</v>
      </c>
      <c r="N13" s="44">
        <f t="shared" si="6"/>
        <v>0.287169495561695</v>
      </c>
    </row>
    <row r="14" spans="1:14" ht="13.5">
      <c r="A14" s="24" t="s">
        <v>24</v>
      </c>
      <c r="B14" s="25">
        <v>11207035.95</v>
      </c>
      <c r="C14" s="26">
        <v>24015.78</v>
      </c>
      <c r="D14" s="26">
        <v>48518.16</v>
      </c>
      <c r="E14" s="22">
        <f t="shared" si="2"/>
        <v>11279569.889999999</v>
      </c>
      <c r="F14" s="40">
        <f t="shared" si="3"/>
        <v>0.34519072198346773</v>
      </c>
      <c r="G14" s="25">
        <v>9250679.08</v>
      </c>
      <c r="H14" s="26">
        <v>26982.27</v>
      </c>
      <c r="I14" s="26">
        <v>314730.03</v>
      </c>
      <c r="J14" s="22">
        <f t="shared" si="0"/>
        <v>9592391.379999999</v>
      </c>
      <c r="K14" s="23">
        <f t="shared" si="4"/>
        <v>0.35702341310835195</v>
      </c>
      <c r="L14" s="42">
        <f t="shared" si="1"/>
        <v>0.2105477130828879</v>
      </c>
      <c r="M14" s="43">
        <f t="shared" si="5"/>
        <v>-0.8458419744693572</v>
      </c>
      <c r="N14" s="44">
        <f t="shared" si="6"/>
        <v>0.175887163394703</v>
      </c>
    </row>
    <row r="15" spans="1:14" ht="13.5">
      <c r="A15" s="24" t="s">
        <v>25</v>
      </c>
      <c r="B15" s="25">
        <v>8493.49</v>
      </c>
      <c r="C15" s="26">
        <v>336282.78</v>
      </c>
      <c r="D15" s="26">
        <v>45742.23</v>
      </c>
      <c r="E15" s="22">
        <f t="shared" si="2"/>
        <v>390518.5</v>
      </c>
      <c r="F15" s="40">
        <f t="shared" si="3"/>
        <v>0.01195110844451719</v>
      </c>
      <c r="G15" s="25">
        <v>2140.53</v>
      </c>
      <c r="H15" s="26">
        <v>250998.94</v>
      </c>
      <c r="I15" s="26">
        <v>43854.21</v>
      </c>
      <c r="J15" s="22">
        <f t="shared" si="0"/>
        <v>296993.68</v>
      </c>
      <c r="K15" s="23">
        <f t="shared" si="4"/>
        <v>0.011053937762202702</v>
      </c>
      <c r="L15" s="42">
        <f t="shared" si="1"/>
        <v>0.3620012319690802</v>
      </c>
      <c r="M15" s="43">
        <f t="shared" si="5"/>
        <v>0.04305219498880497</v>
      </c>
      <c r="N15" s="44">
        <f t="shared" si="6"/>
        <v>0.31490508484894364</v>
      </c>
    </row>
    <row r="16" spans="1:14" ht="13.5">
      <c r="A16" s="24" t="s">
        <v>26</v>
      </c>
      <c r="B16" s="25">
        <v>2101224.63</v>
      </c>
      <c r="C16" s="26">
        <v>22504.75</v>
      </c>
      <c r="D16" s="27">
        <v>2012476.78</v>
      </c>
      <c r="E16" s="22">
        <f t="shared" si="2"/>
        <v>4136206.16</v>
      </c>
      <c r="F16" s="40">
        <f t="shared" si="3"/>
        <v>0.1265810668816971</v>
      </c>
      <c r="G16" s="25">
        <v>1615165.26</v>
      </c>
      <c r="H16" s="26">
        <v>20227</v>
      </c>
      <c r="I16" s="27">
        <v>1686447.09</v>
      </c>
      <c r="J16" s="22">
        <f t="shared" si="0"/>
        <v>3321839.35</v>
      </c>
      <c r="K16" s="23">
        <f t="shared" si="4"/>
        <v>0.12363699264892061</v>
      </c>
      <c r="L16" s="42">
        <f t="shared" si="1"/>
        <v>0.2986054978638579</v>
      </c>
      <c r="M16" s="43">
        <f t="shared" si="5"/>
        <v>0.193323402751995</v>
      </c>
      <c r="N16" s="44">
        <f t="shared" si="6"/>
        <v>0.2451553865782221</v>
      </c>
    </row>
    <row r="17" spans="1:14" ht="14.25" thickBot="1">
      <c r="A17" s="28" t="s">
        <v>27</v>
      </c>
      <c r="B17" s="29">
        <v>1764.92</v>
      </c>
      <c r="C17" s="30">
        <v>0</v>
      </c>
      <c r="D17" s="30">
        <v>0</v>
      </c>
      <c r="E17" s="22">
        <f t="shared" si="2"/>
        <v>1764.92</v>
      </c>
      <c r="F17" s="40">
        <f t="shared" si="3"/>
        <v>5.401216668582227E-05</v>
      </c>
      <c r="G17" s="29">
        <v>1554.14</v>
      </c>
      <c r="H17" s="30">
        <v>0</v>
      </c>
      <c r="I17" s="30">
        <v>0</v>
      </c>
      <c r="J17" s="22">
        <f t="shared" si="0"/>
        <v>1554.14</v>
      </c>
      <c r="K17" s="23">
        <f t="shared" si="4"/>
        <v>5.784421686599428E-05</v>
      </c>
      <c r="L17" s="42">
        <f t="shared" si="1"/>
        <v>0.13562484718236445</v>
      </c>
      <c r="M17" s="43" t="str">
        <f t="shared" si="5"/>
        <v>0.00%</v>
      </c>
      <c r="N17" s="44">
        <f t="shared" si="6"/>
        <v>0.13562484718236445</v>
      </c>
    </row>
    <row r="18" spans="1:14" ht="15" thickBot="1" thickTop="1">
      <c r="A18" s="31" t="s">
        <v>28</v>
      </c>
      <c r="B18" s="32">
        <f>SUM(B4:B17)</f>
        <v>22927704.089999996</v>
      </c>
      <c r="C18" s="32">
        <f>SUM(C4:C17)</f>
        <v>2264052.6100000003</v>
      </c>
      <c r="D18" s="32">
        <f>SUM(D4:D17)</f>
        <v>7484584.730000002</v>
      </c>
      <c r="E18" s="32">
        <f>SUM(E4:E17)</f>
        <v>32676341.430000003</v>
      </c>
      <c r="F18" s="41">
        <f>IF(E$18=0,"0.00%",E18/E$18)</f>
        <v>1</v>
      </c>
      <c r="G18" s="34">
        <f>SUM(G4:G17)</f>
        <v>18729547.920000006</v>
      </c>
      <c r="H18" s="34">
        <f>SUM(H4:H17)</f>
        <v>1894421.94</v>
      </c>
      <c r="I18" s="32">
        <f>SUM(I4:I17)</f>
        <v>6243711.719999999</v>
      </c>
      <c r="J18" s="32">
        <f>SUM(J4:J17)</f>
        <v>26867681.580000002</v>
      </c>
      <c r="K18" s="33">
        <f>IF(J$18=0,"0.00%",J18/J$18)</f>
        <v>1</v>
      </c>
      <c r="L18" s="45">
        <f>IF(H18=0,"0.00%",(B18+C18)/(G18+H18)-1)</f>
        <v>0.2214795149046047</v>
      </c>
      <c r="M18" s="46">
        <f>IF(I18=0,"0.00%",D18/I18-1)</f>
        <v>0.19873963847901743</v>
      </c>
      <c r="N18" s="41">
        <f>IF(J18=0,"0.00%",E18/J18-1)</f>
        <v>0.21619505325401445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 t="s">
        <v>33</v>
      </c>
      <c r="D20" s="47"/>
      <c r="E20" s="5"/>
      <c r="F20" s="6"/>
      <c r="G20" s="5"/>
      <c r="H20" s="39" t="s">
        <v>31</v>
      </c>
      <c r="I20" s="47"/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14215875.02</v>
      </c>
      <c r="C23" s="21">
        <v>4355035.44</v>
      </c>
      <c r="D23" s="21">
        <v>194456.93</v>
      </c>
      <c r="E23" s="22">
        <f aca="true" t="shared" si="7" ref="E23:E36">SUM(B23:D23)</f>
        <v>18765367.39</v>
      </c>
      <c r="F23" s="23">
        <f>IF(E$37=0,"0.00%",E23/E$37)</f>
        <v>0.04476920974436835</v>
      </c>
      <c r="G23" s="20">
        <v>12233696.84</v>
      </c>
      <c r="H23" s="21">
        <v>4060929.98</v>
      </c>
      <c r="I23" s="22">
        <v>163715.52</v>
      </c>
      <c r="J23" s="22">
        <f aca="true" t="shared" si="8" ref="J23:J36">SUM(G23:I23)</f>
        <v>16458342.34</v>
      </c>
      <c r="K23" s="23">
        <f>IF(J$37=0,"0.00%",J23/J$37)</f>
        <v>0.04453840448858831</v>
      </c>
      <c r="L23" s="42">
        <f aca="true" t="shared" si="9" ref="L23:L36">IF((G23+H23)=0,"0.00",(B23+C23)/(G23+H23)-1)</f>
        <v>0.13969535265490673</v>
      </c>
      <c r="M23" s="43">
        <f>IF(I23=0,"0.00%",D23/I23-1)</f>
        <v>0.18777333999855372</v>
      </c>
      <c r="N23" s="44">
        <f>IF(J23=0,"0.00%",E23/J23-1)</f>
        <v>0.14017359721538036</v>
      </c>
    </row>
    <row r="24" spans="1:14" ht="13.5">
      <c r="A24" s="24" t="s">
        <v>15</v>
      </c>
      <c r="B24" s="25">
        <v>42242028.87</v>
      </c>
      <c r="C24" s="26">
        <v>1336.38</v>
      </c>
      <c r="D24" s="26">
        <v>44415246.29</v>
      </c>
      <c r="E24" s="22">
        <f t="shared" si="7"/>
        <v>86658611.53999999</v>
      </c>
      <c r="F24" s="23">
        <f aca="true" t="shared" si="10" ref="F24:F36">IF(E$37=0,"0.00%",E24/E$37)</f>
        <v>0.20674455637129943</v>
      </c>
      <c r="G24" s="25">
        <v>37991462.16</v>
      </c>
      <c r="H24" s="26">
        <v>0</v>
      </c>
      <c r="I24" s="26">
        <v>39341313.83</v>
      </c>
      <c r="J24" s="22">
        <f t="shared" si="8"/>
        <v>77332775.99</v>
      </c>
      <c r="K24" s="23">
        <f aca="true" t="shared" si="11" ref="K24:K36">IF(J$37=0,"0.00%",J24/J$37)</f>
        <v>0.20927250060275573</v>
      </c>
      <c r="L24" s="42">
        <f t="shared" si="9"/>
        <v>0.11191733216513833</v>
      </c>
      <c r="M24" s="43">
        <f aca="true" t="shared" si="12" ref="M24:M37">IF(I24=0,"0.00%",D24/I24-1)</f>
        <v>0.12897211521519747</v>
      </c>
      <c r="N24" s="44">
        <f aca="true" t="shared" si="13" ref="N24:N36">IF(J24=0,"0.00%",E24/J24-1)</f>
        <v>0.12059357019856543</v>
      </c>
    </row>
    <row r="25" spans="1:14" ht="13.5">
      <c r="A25" s="24" t="s">
        <v>16</v>
      </c>
      <c r="B25" s="25">
        <v>9604.52</v>
      </c>
      <c r="C25" s="26">
        <v>0</v>
      </c>
      <c r="D25" s="26">
        <v>242209.6</v>
      </c>
      <c r="E25" s="22">
        <f>SUM(B25:D25)</f>
        <v>251814.12</v>
      </c>
      <c r="F25" s="23">
        <f t="shared" si="10"/>
        <v>0.0006007619739372202</v>
      </c>
      <c r="G25" s="25">
        <v>1410.42</v>
      </c>
      <c r="H25" s="26">
        <v>0</v>
      </c>
      <c r="I25" s="26">
        <v>228916.39</v>
      </c>
      <c r="J25" s="22">
        <f t="shared" si="8"/>
        <v>230326.81000000003</v>
      </c>
      <c r="K25" s="23">
        <f t="shared" si="11"/>
        <v>0.0006232941578456819</v>
      </c>
      <c r="L25" s="42">
        <f t="shared" si="9"/>
        <v>5.8096878943860695</v>
      </c>
      <c r="M25" s="43">
        <f>IF(I25=0,"0.00%",D25/I25-1)</f>
        <v>0.0580701539107793</v>
      </c>
      <c r="N25" s="44">
        <f t="shared" si="13"/>
        <v>0.09329052922671033</v>
      </c>
    </row>
    <row r="26" spans="1:14" ht="13.5">
      <c r="A26" s="24" t="s">
        <v>17</v>
      </c>
      <c r="B26" s="25">
        <v>17718572.15</v>
      </c>
      <c r="C26" s="26">
        <v>3404063.93</v>
      </c>
      <c r="D26" s="26">
        <v>1340188.37</v>
      </c>
      <c r="E26" s="22">
        <f t="shared" si="7"/>
        <v>22462824.45</v>
      </c>
      <c r="F26" s="23">
        <f t="shared" si="10"/>
        <v>0.05359036561090082</v>
      </c>
      <c r="G26" s="25">
        <v>15313856.54</v>
      </c>
      <c r="H26" s="26">
        <v>2600514.39</v>
      </c>
      <c r="I26" s="48">
        <v>1224325.25</v>
      </c>
      <c r="J26" s="22">
        <f t="shared" si="8"/>
        <v>19138696.18</v>
      </c>
      <c r="K26" s="23">
        <f t="shared" si="11"/>
        <v>0.05179178888370601</v>
      </c>
      <c r="L26" s="42">
        <f t="shared" si="9"/>
        <v>0.17908890926375376</v>
      </c>
      <c r="M26" s="43">
        <f>IF(I26=0,"0.00%",D25/I26-1)</f>
        <v>-0.8021689089561781</v>
      </c>
      <c r="N26" s="44">
        <f t="shared" si="13"/>
        <v>0.17368624480667205</v>
      </c>
    </row>
    <row r="27" spans="1:14" ht="13.5">
      <c r="A27" s="24" t="s">
        <v>18</v>
      </c>
      <c r="B27" s="25">
        <v>40955.69</v>
      </c>
      <c r="C27" s="26">
        <v>1592.85</v>
      </c>
      <c r="D27" s="26">
        <v>68463.4</v>
      </c>
      <c r="E27" s="22">
        <f t="shared" si="7"/>
        <v>111011.94</v>
      </c>
      <c r="F27" s="23">
        <f t="shared" si="10"/>
        <v>0.0002648451651758061</v>
      </c>
      <c r="G27" s="25">
        <v>45242.79</v>
      </c>
      <c r="H27" s="26">
        <v>1144.5</v>
      </c>
      <c r="I27" s="26">
        <v>85522.53</v>
      </c>
      <c r="J27" s="22">
        <f t="shared" si="8"/>
        <v>131909.82</v>
      </c>
      <c r="K27" s="23">
        <f t="shared" si="11"/>
        <v>0.00035696504531311605</v>
      </c>
      <c r="L27" s="42">
        <f t="shared" si="9"/>
        <v>-0.08275434930559644</v>
      </c>
      <c r="M27" s="43">
        <f t="shared" si="12"/>
        <v>-0.1994694263605158</v>
      </c>
      <c r="N27" s="44">
        <f t="shared" si="13"/>
        <v>-0.15842550615261242</v>
      </c>
    </row>
    <row r="28" spans="1:14" ht="13.5">
      <c r="A28" s="24" t="s">
        <v>19</v>
      </c>
      <c r="B28" s="25">
        <v>169646.31</v>
      </c>
      <c r="C28" s="26">
        <v>88294.14</v>
      </c>
      <c r="D28" s="26">
        <v>22.95</v>
      </c>
      <c r="E28" s="22">
        <f t="shared" si="7"/>
        <v>257963.40000000002</v>
      </c>
      <c r="F28" s="23">
        <f t="shared" si="10"/>
        <v>0.0006154325316926498</v>
      </c>
      <c r="G28" s="25">
        <v>142966.75</v>
      </c>
      <c r="H28" s="26">
        <v>35172.57</v>
      </c>
      <c r="I28" s="26">
        <v>1857</v>
      </c>
      <c r="J28" s="22">
        <f t="shared" si="8"/>
        <v>179996.32</v>
      </c>
      <c r="K28" s="23">
        <f t="shared" si="11"/>
        <v>0.0004870933378954966</v>
      </c>
      <c r="L28" s="42">
        <f t="shared" si="9"/>
        <v>0.44797033018875343</v>
      </c>
      <c r="M28" s="43">
        <f t="shared" si="12"/>
        <v>-0.9876413570274637</v>
      </c>
      <c r="N28" s="44">
        <f t="shared" si="13"/>
        <v>0.43315930014569193</v>
      </c>
    </row>
    <row r="29" spans="1:14" ht="13.5">
      <c r="A29" s="24" t="s">
        <v>20</v>
      </c>
      <c r="B29" s="25">
        <v>10068583.63</v>
      </c>
      <c r="C29" s="26">
        <v>309293.17</v>
      </c>
      <c r="D29" s="26">
        <v>23762678.3</v>
      </c>
      <c r="E29" s="22">
        <f t="shared" si="7"/>
        <v>34140555.1</v>
      </c>
      <c r="F29" s="23">
        <f t="shared" si="10"/>
        <v>0.08145034628395115</v>
      </c>
      <c r="G29" s="25">
        <v>8683999.16</v>
      </c>
      <c r="H29" s="26">
        <v>403380.14</v>
      </c>
      <c r="I29" s="26">
        <v>19625902.11</v>
      </c>
      <c r="J29" s="22">
        <f t="shared" si="8"/>
        <v>28713281.41</v>
      </c>
      <c r="K29" s="23">
        <f t="shared" si="11"/>
        <v>0.07770185570421446</v>
      </c>
      <c r="L29" s="42">
        <f t="shared" si="9"/>
        <v>0.14200986416402794</v>
      </c>
      <c r="M29" s="43">
        <f t="shared" si="12"/>
        <v>0.21078145436648166</v>
      </c>
      <c r="N29" s="44">
        <f t="shared" si="13"/>
        <v>0.18901614247787935</v>
      </c>
    </row>
    <row r="30" spans="1:14" ht="13.5">
      <c r="A30" s="24" t="s">
        <v>21</v>
      </c>
      <c r="B30" s="25">
        <v>2718.2</v>
      </c>
      <c r="C30" s="26">
        <v>183389.49</v>
      </c>
      <c r="D30" s="26">
        <v>10497.5</v>
      </c>
      <c r="E30" s="22">
        <f t="shared" si="7"/>
        <v>196605.19</v>
      </c>
      <c r="F30" s="23">
        <f t="shared" si="10"/>
        <v>0.0004690480503265751</v>
      </c>
      <c r="G30" s="25">
        <v>636.4</v>
      </c>
      <c r="H30" s="26">
        <v>107599.72</v>
      </c>
      <c r="I30" s="26">
        <v>12854.85</v>
      </c>
      <c r="J30" s="22">
        <f t="shared" si="8"/>
        <v>121090.97</v>
      </c>
      <c r="K30" s="23">
        <f t="shared" si="11"/>
        <v>0.00032768783698635306</v>
      </c>
      <c r="L30" s="42">
        <f t="shared" si="9"/>
        <v>0.7194601025979128</v>
      </c>
      <c r="M30" s="43">
        <f t="shared" si="12"/>
        <v>-0.18338214759409877</v>
      </c>
      <c r="N30" s="44">
        <f t="shared" si="13"/>
        <v>0.6236156172504028</v>
      </c>
    </row>
    <row r="31" spans="1:14" ht="13.5">
      <c r="A31" s="24" t="s">
        <v>22</v>
      </c>
      <c r="B31" s="25">
        <v>20612299.53</v>
      </c>
      <c r="C31" s="26">
        <v>15113518.72</v>
      </c>
      <c r="D31" s="26">
        <v>523173.78</v>
      </c>
      <c r="E31" s="22">
        <f t="shared" si="7"/>
        <v>36248992.03</v>
      </c>
      <c r="F31" s="23">
        <f t="shared" si="10"/>
        <v>0.08648051985797048</v>
      </c>
      <c r="G31" s="25">
        <v>17960374.01</v>
      </c>
      <c r="H31" s="26">
        <v>15165386.41</v>
      </c>
      <c r="I31" s="26">
        <v>655181.96</v>
      </c>
      <c r="J31" s="22">
        <f t="shared" si="8"/>
        <v>33780942.38</v>
      </c>
      <c r="K31" s="23">
        <f t="shared" si="11"/>
        <v>0.09141560216969792</v>
      </c>
      <c r="L31" s="42">
        <f t="shared" si="9"/>
        <v>0.07849051001498486</v>
      </c>
      <c r="M31" s="43">
        <f t="shared" si="12"/>
        <v>-0.20148323375692445</v>
      </c>
      <c r="N31" s="44">
        <f t="shared" si="13"/>
        <v>0.07306041442648459</v>
      </c>
    </row>
    <row r="32" spans="1:14" ht="13.5">
      <c r="A32" s="24" t="s">
        <v>23</v>
      </c>
      <c r="B32" s="25">
        <v>23520630.87</v>
      </c>
      <c r="C32" s="26">
        <v>1230716.34</v>
      </c>
      <c r="D32" s="26">
        <v>20050</v>
      </c>
      <c r="E32" s="22">
        <f t="shared" si="7"/>
        <v>24771397.21</v>
      </c>
      <c r="F32" s="23">
        <f t="shared" si="10"/>
        <v>0.059098010409672615</v>
      </c>
      <c r="G32" s="25">
        <v>16808237.15</v>
      </c>
      <c r="H32" s="26">
        <v>1568294.21</v>
      </c>
      <c r="I32" s="26">
        <v>20304.75</v>
      </c>
      <c r="J32" s="22">
        <f t="shared" si="8"/>
        <v>18396836.11</v>
      </c>
      <c r="K32" s="23">
        <f t="shared" si="11"/>
        <v>0.049784219519245186</v>
      </c>
      <c r="L32" s="42">
        <f t="shared" si="9"/>
        <v>0.3468998433445387</v>
      </c>
      <c r="M32" s="43">
        <f t="shared" si="12"/>
        <v>-0.012546325367217004</v>
      </c>
      <c r="N32" s="44">
        <f t="shared" si="13"/>
        <v>0.34650311944318357</v>
      </c>
    </row>
    <row r="33" spans="1:14" ht="13.5">
      <c r="A33" s="24" t="s">
        <v>24</v>
      </c>
      <c r="B33" s="25">
        <v>138041803.48</v>
      </c>
      <c r="C33" s="26">
        <v>7000245.32</v>
      </c>
      <c r="D33" s="26">
        <v>2988313.16</v>
      </c>
      <c r="E33" s="22">
        <f t="shared" si="7"/>
        <v>148030361.95999998</v>
      </c>
      <c r="F33" s="23">
        <f t="shared" si="10"/>
        <v>0.35316134160280915</v>
      </c>
      <c r="G33" s="25">
        <v>127149963.19</v>
      </c>
      <c r="H33" s="26">
        <v>595097.15</v>
      </c>
      <c r="I33" s="26">
        <v>3336239.37</v>
      </c>
      <c r="J33" s="22">
        <f t="shared" si="8"/>
        <v>131081299.71000001</v>
      </c>
      <c r="K33" s="23">
        <f t="shared" si="11"/>
        <v>0.3547229621773595</v>
      </c>
      <c r="L33" s="42">
        <f t="shared" si="9"/>
        <v>0.13540240549390448</v>
      </c>
      <c r="M33" s="43">
        <f t="shared" si="12"/>
        <v>-0.10428694449463316</v>
      </c>
      <c r="N33" s="44">
        <f t="shared" si="13"/>
        <v>0.12930190871998914</v>
      </c>
    </row>
    <row r="34" spans="1:14" ht="13.5">
      <c r="A34" s="24" t="s">
        <v>25</v>
      </c>
      <c r="B34" s="25">
        <v>69427.95</v>
      </c>
      <c r="C34" s="26">
        <v>4940093.01</v>
      </c>
      <c r="D34" s="26">
        <v>874867.87</v>
      </c>
      <c r="E34" s="22">
        <f t="shared" si="7"/>
        <v>5884388.83</v>
      </c>
      <c r="F34" s="23">
        <f t="shared" si="10"/>
        <v>0.014038597394478632</v>
      </c>
      <c r="G34" s="25">
        <v>108026.66</v>
      </c>
      <c r="H34" s="26">
        <v>4193327.65</v>
      </c>
      <c r="I34" s="26">
        <v>902903.99</v>
      </c>
      <c r="J34" s="22">
        <f t="shared" si="8"/>
        <v>5204258.3</v>
      </c>
      <c r="K34" s="23">
        <f t="shared" si="11"/>
        <v>0.014083396519536303</v>
      </c>
      <c r="L34" s="42">
        <f t="shared" si="9"/>
        <v>0.16463806488891652</v>
      </c>
      <c r="M34" s="43">
        <f t="shared" si="12"/>
        <v>-0.03105105339051606</v>
      </c>
      <c r="N34" s="44">
        <f t="shared" si="13"/>
        <v>0.1306873123495811</v>
      </c>
    </row>
    <row r="35" spans="1:14" ht="13.5">
      <c r="A35" s="24" t="s">
        <v>26</v>
      </c>
      <c r="B35" s="25">
        <v>20420886.79</v>
      </c>
      <c r="C35" s="26">
        <v>293550.75</v>
      </c>
      <c r="D35" s="26">
        <v>20645669.17</v>
      </c>
      <c r="E35" s="22">
        <f t="shared" si="7"/>
        <v>41360106.71</v>
      </c>
      <c r="F35" s="23">
        <f t="shared" si="10"/>
        <v>0.09867428938994233</v>
      </c>
      <c r="G35" s="25">
        <v>18898804.52</v>
      </c>
      <c r="H35" s="26">
        <v>282283</v>
      </c>
      <c r="I35" s="27">
        <v>19562178.14</v>
      </c>
      <c r="J35" s="22">
        <f t="shared" si="8"/>
        <v>38743265.66</v>
      </c>
      <c r="K35" s="23">
        <f t="shared" si="11"/>
        <v>0.10484429121273905</v>
      </c>
      <c r="L35" s="42">
        <f t="shared" si="9"/>
        <v>0.07994072381981399</v>
      </c>
      <c r="M35" s="43">
        <f t="shared" si="12"/>
        <v>0.0553870342170395</v>
      </c>
      <c r="N35" s="44">
        <f t="shared" si="13"/>
        <v>0.06754312021512754</v>
      </c>
    </row>
    <row r="36" spans="1:14" ht="14.25" thickBot="1">
      <c r="A36" s="28" t="s">
        <v>27</v>
      </c>
      <c r="B36" s="29">
        <v>17887.82</v>
      </c>
      <c r="C36" s="26">
        <v>0</v>
      </c>
      <c r="D36" s="26">
        <v>0</v>
      </c>
      <c r="E36" s="22">
        <f t="shared" si="7"/>
        <v>17887.82</v>
      </c>
      <c r="F36" s="23">
        <f t="shared" si="10"/>
        <v>4.2675613474866644E-05</v>
      </c>
      <c r="G36" s="29">
        <v>18453.5</v>
      </c>
      <c r="H36" s="26">
        <v>0</v>
      </c>
      <c r="I36" s="30">
        <v>0.29</v>
      </c>
      <c r="J36" s="22">
        <f t="shared" si="8"/>
        <v>18453.79</v>
      </c>
      <c r="K36" s="23">
        <f t="shared" si="11"/>
        <v>4.9938344116827144E-05</v>
      </c>
      <c r="L36" s="42">
        <f t="shared" si="9"/>
        <v>-0.03065434741376971</v>
      </c>
      <c r="M36" s="43">
        <f t="shared" si="12"/>
        <v>-1</v>
      </c>
      <c r="N36" s="44">
        <f t="shared" si="13"/>
        <v>-0.030669580611896063</v>
      </c>
    </row>
    <row r="37" spans="1:14" ht="15" thickBot="1" thickTop="1">
      <c r="A37" s="31" t="s">
        <v>28</v>
      </c>
      <c r="B37" s="32">
        <f>SUM(B23:B36)</f>
        <v>287150920.83</v>
      </c>
      <c r="C37" s="32">
        <f>SUM(C23:C36)</f>
        <v>36921129.54</v>
      </c>
      <c r="D37" s="32">
        <f>SUM(D23:D36)</f>
        <v>95085837.32000001</v>
      </c>
      <c r="E37" s="32">
        <f>SUM(E23:E36)</f>
        <v>419157887.68999994</v>
      </c>
      <c r="F37" s="33">
        <f>IF(E$37=0,"0.00%",E37/E$37)</f>
        <v>1</v>
      </c>
      <c r="G37" s="34">
        <f>SUM(G23:G36)</f>
        <v>255357130.09</v>
      </c>
      <c r="H37" s="34">
        <f>SUM(H23:H36)</f>
        <v>29013129.72</v>
      </c>
      <c r="I37" s="32">
        <f>SUM(I23:I36)</f>
        <v>85161215.98</v>
      </c>
      <c r="J37" s="32">
        <f>SUM(J23:J36)</f>
        <v>369531475.79</v>
      </c>
      <c r="K37" s="33">
        <f>IF(J$37=0,"0.00%",J37/J$37)</f>
        <v>1</v>
      </c>
      <c r="L37" s="45">
        <f>IF(H37=0,"0.00%",(B37+C37)/(G37+H37)-1)</f>
        <v>0.13961301926061642</v>
      </c>
      <c r="M37" s="46">
        <f t="shared" si="12"/>
        <v>0.11653921595401817</v>
      </c>
      <c r="N37" s="41">
        <f>IF(J37=0,"0.00%",E37/J37-1)</f>
        <v>0.13429549348646552</v>
      </c>
    </row>
    <row r="38" ht="12.7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Nov 16-17</oddHeader>
    <oddFooter>&amp;LStatistics and Reference Materials/National Airport (Nov 16-17)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2017-01-24T19:39:30Z</cp:lastPrinted>
  <dcterms:created xsi:type="dcterms:W3CDTF">2008-03-06T19:16:26Z</dcterms:created>
  <dcterms:modified xsi:type="dcterms:W3CDTF">2018-03-22T18:56:14Z</dcterms:modified>
  <cp:category/>
  <cp:version/>
  <cp:contentType/>
  <cp:contentStatus/>
</cp:coreProperties>
</file>